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ayot\Desktop\"/>
    </mc:Choice>
  </mc:AlternateContent>
  <xr:revisionPtr revIDLastSave="0" documentId="13_ncr:1_{4CB8FC65-83B4-4783-9B2A-38F62E309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e d'emploi" sheetId="8" r:id="rId1"/>
    <sheet name="Exemple" sheetId="7" r:id="rId2"/>
    <sheet name="Calculateur de CI" sheetId="11" r:id="rId3"/>
    <sheet name="Stage NEjk" sheetId="9" r:id="rId4"/>
    <sheet name="Sous-groupes" sheetId="12" r:id="rId5"/>
  </sheets>
  <definedNames>
    <definedName name="Plafond_PES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2" l="1"/>
  <c r="D83" i="12"/>
  <c r="K80" i="12"/>
  <c r="E73" i="12"/>
  <c r="J72" i="12"/>
  <c r="I72" i="12"/>
  <c r="H72" i="12"/>
  <c r="K72" i="12" s="1"/>
  <c r="J71" i="12"/>
  <c r="I71" i="12"/>
  <c r="H71" i="12"/>
  <c r="K71" i="12" s="1"/>
  <c r="J70" i="12"/>
  <c r="I70" i="12"/>
  <c r="H70" i="12"/>
  <c r="J69" i="12"/>
  <c r="I69" i="12"/>
  <c r="H69" i="12"/>
  <c r="K69" i="12" s="1"/>
  <c r="G69" i="12"/>
  <c r="J68" i="12"/>
  <c r="I68" i="12"/>
  <c r="H68" i="12"/>
  <c r="K68" i="12" s="1"/>
  <c r="J67" i="12"/>
  <c r="I67" i="12"/>
  <c r="H67" i="12"/>
  <c r="J66" i="12"/>
  <c r="I66" i="12"/>
  <c r="H66" i="12"/>
  <c r="K66" i="12" s="1"/>
  <c r="J65" i="12"/>
  <c r="I65" i="12"/>
  <c r="H65" i="12"/>
  <c r="K65" i="12" s="1"/>
  <c r="G65" i="12"/>
  <c r="J64" i="12"/>
  <c r="I64" i="12"/>
  <c r="H64" i="12"/>
  <c r="J63" i="12"/>
  <c r="I63" i="12"/>
  <c r="H63" i="12"/>
  <c r="K63" i="12" s="1"/>
  <c r="J62" i="12"/>
  <c r="I62" i="12"/>
  <c r="H62" i="12"/>
  <c r="K62" i="12" s="1"/>
  <c r="J61" i="12"/>
  <c r="I61" i="12"/>
  <c r="G61" i="12"/>
  <c r="J60" i="12"/>
  <c r="I60" i="12"/>
  <c r="H60" i="12"/>
  <c r="J59" i="12"/>
  <c r="I59" i="12"/>
  <c r="H59" i="12"/>
  <c r="J58" i="12"/>
  <c r="I58" i="12"/>
  <c r="H58" i="12"/>
  <c r="K58" i="12" s="1"/>
  <c r="J57" i="12"/>
  <c r="I57" i="12"/>
  <c r="H57" i="12"/>
  <c r="G57" i="12"/>
  <c r="J56" i="12"/>
  <c r="I56" i="12"/>
  <c r="H56" i="12"/>
  <c r="J55" i="12"/>
  <c r="I55" i="12"/>
  <c r="H55" i="12"/>
  <c r="J54" i="12"/>
  <c r="I54" i="12"/>
  <c r="J53" i="12"/>
  <c r="I53" i="12"/>
  <c r="G53" i="12"/>
  <c r="F43" i="12"/>
  <c r="D43" i="12"/>
  <c r="K40" i="12" s="1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14" i="12"/>
  <c r="J15" i="12"/>
  <c r="J16" i="12"/>
  <c r="J17" i="12"/>
  <c r="J18" i="12"/>
  <c r="J19" i="12"/>
  <c r="J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13" i="12"/>
  <c r="H15" i="12"/>
  <c r="H16" i="12"/>
  <c r="H19" i="12"/>
  <c r="H20" i="12"/>
  <c r="H23" i="12"/>
  <c r="H24" i="12"/>
  <c r="H25" i="12"/>
  <c r="H26" i="12"/>
  <c r="H27" i="12"/>
  <c r="H28" i="12"/>
  <c r="H29" i="12"/>
  <c r="H30" i="12"/>
  <c r="H31" i="12"/>
  <c r="H32" i="12"/>
  <c r="G29" i="12"/>
  <c r="G25" i="12"/>
  <c r="G21" i="12"/>
  <c r="G17" i="12"/>
  <c r="G13" i="12"/>
  <c r="E33" i="12"/>
  <c r="B32" i="12"/>
  <c r="B31" i="12"/>
  <c r="B30" i="12"/>
  <c r="B29" i="12"/>
  <c r="B28" i="12"/>
  <c r="B27" i="12"/>
  <c r="B26" i="12"/>
  <c r="B25" i="12"/>
  <c r="B24" i="12"/>
  <c r="B23" i="12"/>
  <c r="B22" i="12"/>
  <c r="B20" i="12"/>
  <c r="B19" i="12"/>
  <c r="B18" i="12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54" i="11"/>
  <c r="L5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13" i="11"/>
  <c r="I16" i="8"/>
  <c r="K16" i="8"/>
  <c r="K15" i="8"/>
  <c r="I15" i="8"/>
  <c r="L15" i="8" s="1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62" i="7"/>
  <c r="I61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13" i="7"/>
  <c r="L13" i="7" s="1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14" i="7"/>
  <c r="L15" i="7"/>
  <c r="L16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62" i="7"/>
  <c r="K60" i="12" l="1"/>
  <c r="K59" i="12"/>
  <c r="K64" i="12"/>
  <c r="G73" i="12"/>
  <c r="J79" i="12" s="1"/>
  <c r="K79" i="12" s="1"/>
  <c r="K57" i="12"/>
  <c r="K55" i="12"/>
  <c r="J73" i="12"/>
  <c r="J76" i="12" s="1"/>
  <c r="J77" i="12" s="1"/>
  <c r="K77" i="12" s="1"/>
  <c r="K70" i="12"/>
  <c r="K56" i="12"/>
  <c r="K67" i="12"/>
  <c r="I73" i="12"/>
  <c r="G33" i="12"/>
  <c r="J38" i="12" s="1"/>
  <c r="K23" i="12"/>
  <c r="K15" i="12"/>
  <c r="K32" i="12"/>
  <c r="K29" i="12"/>
  <c r="D33" i="12"/>
  <c r="K31" i="12"/>
  <c r="K16" i="12"/>
  <c r="K20" i="12"/>
  <c r="K30" i="12"/>
  <c r="K27" i="12"/>
  <c r="K19" i="12"/>
  <c r="K28" i="12"/>
  <c r="K25" i="12"/>
  <c r="K24" i="12"/>
  <c r="J33" i="12"/>
  <c r="J36" i="12" s="1"/>
  <c r="J37" i="12" s="1"/>
  <c r="K37" i="12" s="1"/>
  <c r="K26" i="12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5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13" i="11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13" i="7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13" i="11"/>
  <c r="J78" i="12" l="1"/>
  <c r="K78" i="12" s="1"/>
  <c r="D34" i="12"/>
  <c r="H12" i="12" s="1"/>
  <c r="B68" i="12"/>
  <c r="B66" i="12"/>
  <c r="B59" i="12"/>
  <c r="B69" i="12"/>
  <c r="B63" i="12"/>
  <c r="B64" i="12"/>
  <c r="B71" i="12"/>
  <c r="B62" i="12"/>
  <c r="B65" i="12"/>
  <c r="B67" i="12"/>
  <c r="B72" i="12"/>
  <c r="B70" i="12"/>
  <c r="B60" i="12"/>
  <c r="B58" i="12"/>
  <c r="J39" i="12"/>
  <c r="K39" i="12" s="1"/>
  <c r="H14" i="12"/>
  <c r="K14" i="12" s="1"/>
  <c r="H13" i="12"/>
  <c r="K13" i="12" s="1"/>
  <c r="H21" i="12"/>
  <c r="K21" i="12" s="1"/>
  <c r="K38" i="12"/>
  <c r="I33" i="12"/>
  <c r="M64" i="11"/>
  <c r="M66" i="11"/>
  <c r="N66" i="11"/>
  <c r="M67" i="11"/>
  <c r="M68" i="11"/>
  <c r="N68" i="11"/>
  <c r="M72" i="11"/>
  <c r="N72" i="11"/>
  <c r="M71" i="11"/>
  <c r="M70" i="11"/>
  <c r="N69" i="11"/>
  <c r="N67" i="11"/>
  <c r="M65" i="11"/>
  <c r="N64" i="11"/>
  <c r="M63" i="11"/>
  <c r="M62" i="11"/>
  <c r="N61" i="11"/>
  <c r="M60" i="11"/>
  <c r="M59" i="11"/>
  <c r="M58" i="11"/>
  <c r="M57" i="11"/>
  <c r="N56" i="11"/>
  <c r="M55" i="11"/>
  <c r="M54" i="11"/>
  <c r="N53" i="11"/>
  <c r="M62" i="7"/>
  <c r="M63" i="7"/>
  <c r="N65" i="7"/>
  <c r="N66" i="7"/>
  <c r="N67" i="7"/>
  <c r="M68" i="7"/>
  <c r="M69" i="7"/>
  <c r="M70" i="7"/>
  <c r="M71" i="7"/>
  <c r="M72" i="7"/>
  <c r="N73" i="7"/>
  <c r="N74" i="7"/>
  <c r="N75" i="7"/>
  <c r="M76" i="7"/>
  <c r="M77" i="7"/>
  <c r="M78" i="7"/>
  <c r="M79" i="7"/>
  <c r="M80" i="7"/>
  <c r="N19" i="11"/>
  <c r="M21" i="11"/>
  <c r="N21" i="11"/>
  <c r="M22" i="11"/>
  <c r="N22" i="11"/>
  <c r="M23" i="11"/>
  <c r="N23" i="11"/>
  <c r="N27" i="11"/>
  <c r="M29" i="11"/>
  <c r="N29" i="11"/>
  <c r="M30" i="11"/>
  <c r="N30" i="11"/>
  <c r="M31" i="11"/>
  <c r="N31" i="11"/>
  <c r="M29" i="7"/>
  <c r="M17" i="7"/>
  <c r="M18" i="7"/>
  <c r="N19" i="7"/>
  <c r="M20" i="7"/>
  <c r="M21" i="7"/>
  <c r="M22" i="7"/>
  <c r="N23" i="7"/>
  <c r="N24" i="7"/>
  <c r="M25" i="7"/>
  <c r="M26" i="7"/>
  <c r="N27" i="7"/>
  <c r="N28" i="7"/>
  <c r="N29" i="7"/>
  <c r="M30" i="7"/>
  <c r="N31" i="7"/>
  <c r="N32" i="7"/>
  <c r="M14" i="7"/>
  <c r="N15" i="7"/>
  <c r="M16" i="7"/>
  <c r="M14" i="11"/>
  <c r="N15" i="11"/>
  <c r="N16" i="11"/>
  <c r="M17" i="11"/>
  <c r="M18" i="11"/>
  <c r="M19" i="11"/>
  <c r="M20" i="11"/>
  <c r="M24" i="11"/>
  <c r="M25" i="11"/>
  <c r="M26" i="11"/>
  <c r="M27" i="11"/>
  <c r="M28" i="11"/>
  <c r="M32" i="11"/>
  <c r="N13" i="11"/>
  <c r="F15" i="9"/>
  <c r="D83" i="11"/>
  <c r="F83" i="11"/>
  <c r="F43" i="11"/>
  <c r="F32" i="9"/>
  <c r="F31" i="9"/>
  <c r="F30" i="9"/>
  <c r="F29" i="9"/>
  <c r="F28" i="9"/>
  <c r="F23" i="9"/>
  <c r="F22" i="9"/>
  <c r="F21" i="9"/>
  <c r="F20" i="9"/>
  <c r="F19" i="9"/>
  <c r="F14" i="9"/>
  <c r="F13" i="9"/>
  <c r="F12" i="9"/>
  <c r="F11" i="9"/>
  <c r="F10" i="9"/>
  <c r="D73" i="12" l="1"/>
  <c r="D74" i="12" s="1"/>
  <c r="H52" i="12" s="1"/>
  <c r="H17" i="12"/>
  <c r="K17" i="12" s="1"/>
  <c r="H61" i="12"/>
  <c r="K61" i="12" s="1"/>
  <c r="H18" i="12"/>
  <c r="K18" i="12" s="1"/>
  <c r="H22" i="12"/>
  <c r="K22" i="12" s="1"/>
  <c r="H54" i="12"/>
  <c r="K54" i="12" s="1"/>
  <c r="H53" i="12"/>
  <c r="N13" i="7"/>
  <c r="L61" i="7"/>
  <c r="M64" i="7"/>
  <c r="N64" i="7"/>
  <c r="N60" i="11"/>
  <c r="N58" i="11"/>
  <c r="M56" i="11"/>
  <c r="N15" i="8"/>
  <c r="N16" i="8"/>
  <c r="L16" i="8"/>
  <c r="M15" i="8"/>
  <c r="M16" i="8"/>
  <c r="N77" i="7"/>
  <c r="N17" i="7"/>
  <c r="N25" i="7"/>
  <c r="M15" i="7"/>
  <c r="M75" i="7"/>
  <c r="M32" i="7"/>
  <c r="M24" i="7"/>
  <c r="N14" i="7"/>
  <c r="N72" i="7"/>
  <c r="M31" i="7"/>
  <c r="M23" i="7"/>
  <c r="N30" i="7"/>
  <c r="N22" i="7"/>
  <c r="N69" i="7"/>
  <c r="N80" i="7"/>
  <c r="N21" i="7"/>
  <c r="M67" i="7"/>
  <c r="M28" i="7"/>
  <c r="N79" i="7"/>
  <c r="M74" i="7"/>
  <c r="N71" i="7"/>
  <c r="M66" i="7"/>
  <c r="N63" i="7"/>
  <c r="M27" i="7"/>
  <c r="M19" i="7"/>
  <c r="N16" i="7"/>
  <c r="N76" i="7"/>
  <c r="N68" i="7"/>
  <c r="N26" i="7"/>
  <c r="N18" i="7"/>
  <c r="N78" i="7"/>
  <c r="M73" i="7"/>
  <c r="N70" i="7"/>
  <c r="M65" i="7"/>
  <c r="N62" i="7"/>
  <c r="N20" i="7"/>
  <c r="N61" i="7"/>
  <c r="M69" i="11"/>
  <c r="M61" i="11"/>
  <c r="N26" i="11"/>
  <c r="N18" i="11"/>
  <c r="N63" i="11"/>
  <c r="N55" i="11"/>
  <c r="N65" i="11"/>
  <c r="N57" i="11"/>
  <c r="M53" i="11"/>
  <c r="N70" i="11"/>
  <c r="N62" i="11"/>
  <c r="N54" i="11"/>
  <c r="N32" i="11"/>
  <c r="N28" i="11"/>
  <c r="N24" i="11"/>
  <c r="N20" i="11"/>
  <c r="N59" i="11"/>
  <c r="N71" i="11"/>
  <c r="N25" i="11"/>
  <c r="N17" i="11"/>
  <c r="M15" i="11"/>
  <c r="M16" i="11"/>
  <c r="N14" i="11"/>
  <c r="M13" i="11"/>
  <c r="M13" i="7"/>
  <c r="M61" i="7"/>
  <c r="F33" i="9"/>
  <c r="F24" i="9"/>
  <c r="D43" i="11" s="1"/>
  <c r="H33" i="12" l="1"/>
  <c r="K33" i="12" s="1"/>
  <c r="K42" i="12" s="1"/>
  <c r="K43" i="12" s="1"/>
  <c r="K3" i="12" s="1"/>
  <c r="H73" i="12"/>
  <c r="K73" i="12" s="1"/>
  <c r="K82" i="12" s="1"/>
  <c r="K53" i="12"/>
  <c r="J73" i="11"/>
  <c r="H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J33" i="11"/>
  <c r="H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62" i="7"/>
  <c r="F35" i="8"/>
  <c r="O6" i="8"/>
  <c r="N6" i="8"/>
  <c r="O5" i="8"/>
  <c r="N5" i="8"/>
  <c r="J81" i="7"/>
  <c r="J33" i="7"/>
  <c r="J3" i="12" l="1"/>
  <c r="K83" i="12"/>
  <c r="K4" i="12" s="1"/>
  <c r="J4" i="12"/>
  <c r="N7" i="8"/>
  <c r="O7" i="8" s="1"/>
  <c r="N33" i="11"/>
  <c r="N36" i="11" s="1"/>
  <c r="N37" i="11" s="1"/>
  <c r="O37" i="11" s="1"/>
  <c r="E73" i="11"/>
  <c r="E74" i="11" s="1"/>
  <c r="K33" i="11"/>
  <c r="O40" i="11"/>
  <c r="O80" i="11"/>
  <c r="M33" i="11"/>
  <c r="K73" i="11"/>
  <c r="N78" i="11" s="1"/>
  <c r="O78" i="11" s="1"/>
  <c r="M73" i="11"/>
  <c r="N73" i="11"/>
  <c r="N76" i="11" s="1"/>
  <c r="N77" i="11" s="1"/>
  <c r="O77" i="11" s="1"/>
  <c r="E33" i="11"/>
  <c r="E34" i="11" s="1"/>
  <c r="K33" i="7"/>
  <c r="N39" i="7" s="1"/>
  <c r="O15" i="8"/>
  <c r="O16" i="8"/>
  <c r="F91" i="7"/>
  <c r="D91" i="7"/>
  <c r="K81" i="7"/>
  <c r="H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3" i="7"/>
  <c r="F51" i="7"/>
  <c r="F50" i="7"/>
  <c r="F49" i="7"/>
  <c r="F48" i="7"/>
  <c r="F47" i="7"/>
  <c r="F46" i="7"/>
  <c r="F43" i="7"/>
  <c r="D43" i="7"/>
  <c r="O40" i="7" s="1"/>
  <c r="H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J5" i="12" l="1"/>
  <c r="K5" i="12" s="1"/>
  <c r="O57" i="11"/>
  <c r="O59" i="11"/>
  <c r="O69" i="11"/>
  <c r="O55" i="11"/>
  <c r="O72" i="11"/>
  <c r="O56" i="11"/>
  <c r="O53" i="11"/>
  <c r="O68" i="11"/>
  <c r="O54" i="11"/>
  <c r="O66" i="11"/>
  <c r="O60" i="11"/>
  <c r="O62" i="11"/>
  <c r="O64" i="11"/>
  <c r="O65" i="11"/>
  <c r="O67" i="11"/>
  <c r="O58" i="11"/>
  <c r="O61" i="11"/>
  <c r="O63" i="11"/>
  <c r="O70" i="11"/>
  <c r="N38" i="11"/>
  <c r="O38" i="11" s="1"/>
  <c r="N39" i="11"/>
  <c r="O39" i="11" s="1"/>
  <c r="O21" i="11"/>
  <c r="O29" i="11"/>
  <c r="O16" i="11"/>
  <c r="O24" i="11"/>
  <c r="O32" i="11"/>
  <c r="O15" i="11"/>
  <c r="O18" i="11"/>
  <c r="O19" i="11"/>
  <c r="O27" i="11"/>
  <c r="O20" i="11"/>
  <c r="O26" i="11"/>
  <c r="O14" i="11"/>
  <c r="O22" i="11"/>
  <c r="O30" i="11"/>
  <c r="O25" i="11"/>
  <c r="O28" i="11"/>
  <c r="O23" i="11"/>
  <c r="O17" i="11"/>
  <c r="O31" i="11"/>
  <c r="O88" i="7"/>
  <c r="N87" i="7"/>
  <c r="O87" i="7" s="1"/>
  <c r="N86" i="7"/>
  <c r="O86" i="7" s="1"/>
  <c r="N79" i="11"/>
  <c r="O79" i="11" s="1"/>
  <c r="L52" i="11"/>
  <c r="O71" i="11"/>
  <c r="L12" i="11"/>
  <c r="M81" i="7"/>
  <c r="F52" i="7"/>
  <c r="N81" i="7"/>
  <c r="N84" i="7" s="1"/>
  <c r="N85" i="7" s="1"/>
  <c r="O85" i="7" s="1"/>
  <c r="E81" i="7"/>
  <c r="E82" i="7" s="1"/>
  <c r="E33" i="7"/>
  <c r="E34" i="7" s="1"/>
  <c r="M33" i="7"/>
  <c r="N38" i="7"/>
  <c r="O38" i="7" s="1"/>
  <c r="N33" i="7"/>
  <c r="N36" i="7" s="1"/>
  <c r="N37" i="7" s="1"/>
  <c r="O37" i="7" s="1"/>
  <c r="O21" i="7" l="1"/>
  <c r="O16" i="7"/>
  <c r="O15" i="7"/>
  <c r="O17" i="7"/>
  <c r="O13" i="7"/>
  <c r="O65" i="7"/>
  <c r="O79" i="7"/>
  <c r="O64" i="7"/>
  <c r="O61" i="7"/>
  <c r="O62" i="7"/>
  <c r="O67" i="7"/>
  <c r="O68" i="7"/>
  <c r="O29" i="7"/>
  <c r="O23" i="7"/>
  <c r="O26" i="7"/>
  <c r="O78" i="7"/>
  <c r="O76" i="7"/>
  <c r="O73" i="7"/>
  <c r="O75" i="7"/>
  <c r="O74" i="7"/>
  <c r="O32" i="7"/>
  <c r="O77" i="7"/>
  <c r="L73" i="11"/>
  <c r="O73" i="11" s="1"/>
  <c r="O82" i="11" s="1"/>
  <c r="O83" i="11" s="1"/>
  <c r="O4" i="11" s="1"/>
  <c r="O13" i="11"/>
  <c r="L33" i="11"/>
  <c r="O33" i="11" s="1"/>
  <c r="O42" i="11" s="1"/>
  <c r="O70" i="7"/>
  <c r="O69" i="7"/>
  <c r="O63" i="7"/>
  <c r="O71" i="7"/>
  <c r="O80" i="7"/>
  <c r="O30" i="7"/>
  <c r="O19" i="7"/>
  <c r="L12" i="7"/>
  <c r="O14" i="7"/>
  <c r="O18" i="7"/>
  <c r="O31" i="7"/>
  <c r="O72" i="7"/>
  <c r="O20" i="7"/>
  <c r="L60" i="7"/>
  <c r="O22" i="7"/>
  <c r="O24" i="7"/>
  <c r="O66" i="7"/>
  <c r="O27" i="7"/>
  <c r="O28" i="7"/>
  <c r="O25" i="7"/>
  <c r="O39" i="7"/>
  <c r="N4" i="11" l="1"/>
  <c r="N3" i="11"/>
  <c r="O43" i="11"/>
  <c r="O3" i="11" s="1"/>
  <c r="L33" i="7"/>
  <c r="O33" i="7" s="1"/>
  <c r="O42" i="7" s="1"/>
  <c r="N3" i="7" s="1"/>
  <c r="L81" i="7"/>
  <c r="O81" i="7" s="1"/>
  <c r="O90" i="7" s="1"/>
  <c r="N4" i="7" s="1"/>
  <c r="N5" i="11" l="1"/>
  <c r="O5" i="11" s="1"/>
  <c r="N5" i="7"/>
  <c r="O5" i="7" s="1"/>
  <c r="O43" i="7"/>
  <c r="O3" i="7" s="1"/>
  <c r="O91" i="7"/>
  <c r="O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D12" authorId="0" shapeId="0" xr:uid="{6F523652-D697-4683-8284-23F7D7D4F0A2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D60" authorId="0" shapeId="0" xr:uid="{8F95669F-5B95-4BCD-8F3D-C68F21DFB83D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</commentList>
</comments>
</file>

<file path=xl/sharedStrings.xml><?xml version="1.0" encoding="utf-8"?>
<sst xmlns="http://schemas.openxmlformats.org/spreadsheetml/2006/main" count="337" uniqueCount="99">
  <si>
    <t>Sommaire</t>
  </si>
  <si>
    <t>CI</t>
  </si>
  <si>
    <t>ETC</t>
  </si>
  <si>
    <t>Enseignant(e) :</t>
  </si>
  <si>
    <t>Automne</t>
  </si>
  <si>
    <t>Hiver</t>
  </si>
  <si>
    <t>Total :</t>
  </si>
  <si>
    <t>Préparation</t>
  </si>
  <si>
    <t>Application HP ?</t>
  </si>
  <si>
    <t>No du cours</t>
  </si>
  <si>
    <t>Heures</t>
  </si>
  <si>
    <t>Nbre d'étudiants</t>
  </si>
  <si>
    <t>HP</t>
  </si>
  <si>
    <t>HC</t>
  </si>
  <si>
    <t>PES</t>
  </si>
  <si>
    <t>Heures X 1,2</t>
  </si>
  <si>
    <t>Hr X Ét X 0,04</t>
  </si>
  <si>
    <t># de préparation :</t>
  </si>
  <si>
    <t>Facteur HP :</t>
  </si>
  <si>
    <t>Valeur Libération en CI</t>
  </si>
  <si>
    <t>Total CI Automne :</t>
  </si>
  <si>
    <t>Total ETC Automne :</t>
  </si>
  <si>
    <t>Total CI Hiver :</t>
  </si>
  <si>
    <t>Total ETC Hiver :</t>
  </si>
  <si>
    <t>Stage Nejk</t>
  </si>
  <si>
    <t>Nejk</t>
  </si>
  <si>
    <t>% Supervision assumée</t>
  </si>
  <si>
    <t>Valeur CI</t>
  </si>
  <si>
    <r>
      <t xml:space="preserve">Remplir </t>
    </r>
    <r>
      <rPr>
        <b/>
        <u/>
        <sz val="11"/>
        <color theme="1"/>
        <rFont val="Calibri"/>
        <family val="2"/>
        <scheme val="minor"/>
      </rPr>
      <t>UNE SEULE</t>
    </r>
    <r>
      <rPr>
        <sz val="11"/>
        <color theme="1"/>
        <rFont val="Calibri"/>
        <family val="2"/>
        <scheme val="minor"/>
      </rPr>
      <t xml:space="preserve"> des deux colonnes ci-dessous</t>
    </r>
  </si>
  <si>
    <t>Hr X Ét x 0,04</t>
  </si>
  <si>
    <t>Si PES &gt; 415</t>
  </si>
  <si>
    <t>NES &gt; 160</t>
  </si>
  <si>
    <t xml:space="preserve">Calculateur de CI </t>
  </si>
  <si>
    <t>Nbre d'étu. eff.</t>
  </si>
  <si>
    <t>Libération ou stage</t>
  </si>
  <si>
    <t>Valeur (CI)</t>
  </si>
  <si>
    <t>Valeur ( % )</t>
  </si>
  <si>
    <t>Calculateur de CI - Exemple</t>
  </si>
  <si>
    <t>Mode d'emploi</t>
  </si>
  <si>
    <t>Ces colonnes sont nécessaires pour calculer la CI (nombre de lignes au besoin)</t>
  </si>
  <si>
    <t>La réponse recherchée sera ici</t>
  </si>
  <si>
    <t>A. Une ligne pour chaque groupe</t>
  </si>
  <si>
    <t>B. Écrivez 1 dans la case pour chaque nouveau numéro de cours, laissez libre sinon.</t>
  </si>
  <si>
    <t>(Nombre d'heures total du cours divisé par 15)</t>
  </si>
  <si>
    <t>projet</t>
  </si>
  <si>
    <r>
      <t xml:space="preserve">Pour les stages calculés à l'aide d'un Nejk, utilisez l'onglet </t>
    </r>
    <r>
      <rPr>
        <b/>
        <sz val="11"/>
        <color rgb="FFFF0000"/>
        <rFont val="Calibri"/>
        <family val="2"/>
        <scheme val="minor"/>
      </rPr>
      <t>Stage</t>
    </r>
    <r>
      <rPr>
        <sz val="11"/>
        <color rgb="FFFF0000"/>
        <rFont val="Calibri"/>
        <family val="2"/>
        <scheme val="minor"/>
      </rPr>
      <t xml:space="preserve"> ci-bas.</t>
    </r>
  </si>
  <si>
    <t>Stages à l'aide d'un Nejk</t>
  </si>
  <si>
    <t>Stage 1</t>
  </si>
  <si>
    <t>stage 2</t>
  </si>
  <si>
    <t>NEjk</t>
  </si>
  <si>
    <t>Cette valeur dépend du numéro de cours</t>
  </si>
  <si>
    <t>proportion (%)</t>
  </si>
  <si>
    <t>nombre d'étudiants</t>
  </si>
  <si>
    <t>Stage</t>
  </si>
  <si>
    <r>
      <t xml:space="preserve">NES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75</t>
    </r>
  </si>
  <si>
    <t>Pourcentage</t>
  </si>
  <si>
    <t>du stage</t>
  </si>
  <si>
    <t>enseigné</t>
  </si>
  <si>
    <t>AUTOMNE</t>
  </si>
  <si>
    <t>Ce total est reporté à D43</t>
  </si>
  <si>
    <t>Total automne :</t>
  </si>
  <si>
    <t>HIVER</t>
  </si>
  <si>
    <t>Ce total est reporté à D91</t>
  </si>
  <si>
    <t>Total hiver :</t>
  </si>
  <si>
    <t>EXEMPLE</t>
  </si>
  <si>
    <t>0,35 ETC correspond à 35% d'une tâche pleine. Soyez prudent, ici on parle d'ETC session.</t>
  </si>
  <si>
    <t>CO</t>
  </si>
  <si>
    <t>Document original : Éric Denis</t>
  </si>
  <si>
    <t>Comodal ?</t>
  </si>
  <si>
    <t>Ajusté dans la colonne CO si le cours est en comodal</t>
  </si>
  <si>
    <t>cours de 30 h?</t>
  </si>
  <si>
    <t>E. Cochez si le cours est en comodal</t>
  </si>
  <si>
    <t>F. Nombre d'heures par semaine</t>
  </si>
  <si>
    <r>
      <t>G. Nombre d'étudiants dans le groupe.</t>
    </r>
    <r>
      <rPr>
        <sz val="11"/>
        <color rgb="FFFF0000"/>
        <rFont val="Calibri"/>
        <family val="2"/>
        <scheme val="minor"/>
      </rPr>
      <t xml:space="preserve"> Le nombre d'étudiants effectifs diffère du nombre d'étudiants si le cours est de moins de 3 heures par semaine.</t>
    </r>
  </si>
  <si>
    <t xml:space="preserve">H. Entrez la CI OU l'ETC (%) de toute libération ou stage </t>
  </si>
  <si>
    <t>I. Entrez des valeurs entre 1 et 100. Pour une valeur de 0,35 ETC, entrez 35.</t>
  </si>
  <si>
    <t>Mise à jour Julie Payot février 2025</t>
  </si>
  <si>
    <t>Titre du cours</t>
  </si>
  <si>
    <t>Santé et bien-être</t>
  </si>
  <si>
    <t>Volleyball</t>
  </si>
  <si>
    <t>Badminton</t>
  </si>
  <si>
    <t>Judo</t>
  </si>
  <si>
    <t>D. Cochez si le cours est de 30 heures seulement (2 heures par semaine) par exemple: éducation physique, MTI, etc.</t>
  </si>
  <si>
    <t>Application HP?</t>
  </si>
  <si>
    <t>Cours 30 h ?</t>
  </si>
  <si>
    <t>MTI</t>
  </si>
  <si>
    <t>psycho 101</t>
  </si>
  <si>
    <t>théorie</t>
  </si>
  <si>
    <t>labo 1</t>
  </si>
  <si>
    <t>labo 2</t>
  </si>
  <si>
    <t>labo 3</t>
  </si>
  <si>
    <t>sous-groupes</t>
  </si>
  <si>
    <t>réel</t>
  </si>
  <si>
    <t>Pour les experts…</t>
  </si>
  <si>
    <t>Julie Payot mars 2025</t>
  </si>
  <si>
    <t>Calculateur de CI cours de sciences (laboratoires séparés des cours théoriques)</t>
  </si>
  <si>
    <t>Cochez pour chaque nouveau cours théorique</t>
  </si>
  <si>
    <t>Cochez pour chaque nouveau laboratoire</t>
  </si>
  <si>
    <t>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</si>
</sst>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0.0000"/>
    <numFmt numFmtId="166" formatCode="0.0"/>
    <numFmt numFmtId="167" formatCode="0.00;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2" fontId="10" fillId="4" borderId="17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2" fontId="10" fillId="5" borderId="12" xfId="0" applyNumberFormat="1" applyFont="1" applyFill="1" applyBorder="1" applyAlignment="1">
      <alignment horizontal="center"/>
    </xf>
    <xf numFmtId="2" fontId="10" fillId="5" borderId="7" xfId="0" applyNumberFormat="1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2" fontId="2" fillId="9" borderId="2" xfId="0" applyNumberFormat="1" applyFont="1" applyFill="1" applyBorder="1" applyAlignment="1">
      <alignment horizontal="center"/>
    </xf>
    <xf numFmtId="0" fontId="6" fillId="0" borderId="0" xfId="0" applyFont="1"/>
    <xf numFmtId="0" fontId="0" fillId="7" borderId="0" xfId="0" applyFill="1"/>
    <xf numFmtId="0" fontId="5" fillId="7" borderId="0" xfId="0" applyFont="1" applyFill="1"/>
    <xf numFmtId="0" fontId="0" fillId="7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2" fontId="9" fillId="6" borderId="5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2" fontId="9" fillId="6" borderId="11" xfId="0" applyNumberFormat="1" applyFont="1" applyFill="1" applyBorder="1" applyAlignment="1">
      <alignment horizontal="center"/>
    </xf>
    <xf numFmtId="2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2" fontId="9" fillId="6" borderId="7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2" fontId="9" fillId="6" borderId="6" xfId="0" applyNumberFormat="1" applyFont="1" applyFill="1" applyBorder="1" applyAlignment="1">
      <alignment horizontal="center" vertical="center"/>
    </xf>
    <xf numFmtId="2" fontId="9" fillId="6" borderId="12" xfId="0" applyNumberFormat="1" applyFont="1" applyFill="1" applyBorder="1" applyAlignment="1">
      <alignment horizontal="center" vertical="center"/>
    </xf>
    <xf numFmtId="2" fontId="9" fillId="6" borderId="7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6" borderId="4" xfId="0" applyFill="1" applyBorder="1"/>
    <xf numFmtId="0" fontId="0" fillId="6" borderId="9" xfId="0" applyFill="1" applyBorder="1"/>
    <xf numFmtId="0" fontId="0" fillId="6" borderId="5" xfId="0" applyFill="1" applyBorder="1"/>
    <xf numFmtId="9" fontId="0" fillId="0" borderId="0" xfId="1" applyFont="1" applyBorder="1" applyAlignment="1" applyProtection="1">
      <alignment horizontal="center"/>
    </xf>
    <xf numFmtId="0" fontId="0" fillId="6" borderId="0" xfId="0" applyFill="1" applyAlignment="1">
      <alignment horizontal="center"/>
    </xf>
    <xf numFmtId="2" fontId="0" fillId="6" borderId="11" xfId="0" applyNumberFormat="1" applyFill="1" applyBorder="1"/>
    <xf numFmtId="0" fontId="0" fillId="6" borderId="11" xfId="0" applyFill="1" applyBorder="1"/>
    <xf numFmtId="2" fontId="0" fillId="6" borderId="7" xfId="0" applyNumberFormat="1" applyFill="1" applyBorder="1"/>
    <xf numFmtId="2" fontId="7" fillId="2" borderId="7" xfId="0" applyNumberFormat="1" applyFont="1" applyFill="1" applyBorder="1"/>
    <xf numFmtId="0" fontId="0" fillId="8" borderId="0" xfId="0" applyFill="1"/>
    <xf numFmtId="0" fontId="5" fillId="8" borderId="0" xfId="0" applyFont="1" applyFill="1"/>
    <xf numFmtId="0" fontId="0" fillId="8" borderId="0" xfId="0" applyFill="1" applyAlignment="1">
      <alignment horizontal="center"/>
    </xf>
    <xf numFmtId="0" fontId="0" fillId="0" borderId="2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/>
    </xf>
    <xf numFmtId="0" fontId="0" fillId="0" borderId="0" xfId="0" quotePrefix="1"/>
    <xf numFmtId="1" fontId="9" fillId="6" borderId="1" xfId="0" quotePrefix="1" applyNumberFormat="1" applyFont="1" applyFill="1" applyBorder="1" applyAlignment="1">
      <alignment horizontal="center" vertical="center"/>
    </xf>
    <xf numFmtId="0" fontId="0" fillId="0" borderId="9" xfId="0" applyBorder="1" applyAlignment="1" applyProtection="1">
      <alignment wrapText="1"/>
      <protection locked="0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2" fontId="15" fillId="6" borderId="11" xfId="0" applyNumberFormat="1" applyFont="1" applyFill="1" applyBorder="1" applyAlignment="1">
      <alignment horizontal="center"/>
    </xf>
    <xf numFmtId="2" fontId="15" fillId="6" borderId="7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4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9" fontId="0" fillId="0" borderId="0" xfId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9" fontId="0" fillId="0" borderId="12" xfId="1" applyFont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 vertical="center"/>
    </xf>
    <xf numFmtId="2" fontId="9" fillId="6" borderId="3" xfId="0" applyNumberFormat="1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0" fillId="6" borderId="10" xfId="0" applyFill="1" applyBorder="1"/>
    <xf numFmtId="0" fontId="0" fillId="6" borderId="0" xfId="0" applyFill="1"/>
    <xf numFmtId="164" fontId="0" fillId="0" borderId="0" xfId="0" applyNumberFormat="1"/>
    <xf numFmtId="164" fontId="3" fillId="0" borderId="0" xfId="0" applyNumberFormat="1" applyFont="1" applyProtection="1">
      <protection locked="0"/>
    </xf>
    <xf numFmtId="165" fontId="7" fillId="3" borderId="3" xfId="0" applyNumberFormat="1" applyFont="1" applyFill="1" applyBorder="1"/>
    <xf numFmtId="165" fontId="2" fillId="9" borderId="3" xfId="0" applyNumberFormat="1" applyFont="1" applyFill="1" applyBorder="1" applyAlignment="1">
      <alignment horizontal="center"/>
    </xf>
    <xf numFmtId="165" fontId="10" fillId="4" borderId="18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12" xfId="0" applyFill="1" applyBorder="1"/>
    <xf numFmtId="0" fontId="7" fillId="2" borderId="6" xfId="0" applyFont="1" applyFill="1" applyBorder="1"/>
    <xf numFmtId="0" fontId="7" fillId="2" borderId="12" xfId="0" applyFont="1" applyFill="1" applyBorder="1"/>
    <xf numFmtId="0" fontId="7" fillId="3" borderId="2" xfId="0" applyFont="1" applyFill="1" applyBorder="1"/>
    <xf numFmtId="0" fontId="7" fillId="3" borderId="8" xfId="0" applyFont="1" applyFill="1" applyBorder="1"/>
    <xf numFmtId="2" fontId="17" fillId="6" borderId="12" xfId="0" applyNumberFormat="1" applyFon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66" fontId="9" fillId="6" borderId="9" xfId="0" applyNumberFormat="1" applyFont="1" applyFill="1" applyBorder="1" applyAlignment="1">
      <alignment horizontal="center"/>
    </xf>
    <xf numFmtId="166" fontId="9" fillId="6" borderId="0" xfId="0" applyNumberFormat="1" applyFont="1" applyFill="1" applyAlignment="1">
      <alignment horizontal="center"/>
    </xf>
    <xf numFmtId="166" fontId="9" fillId="6" borderId="12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18" fillId="0" borderId="0" xfId="0" applyFont="1"/>
    <xf numFmtId="164" fontId="3" fillId="0" borderId="0" xfId="0" applyNumberFormat="1" applyFont="1"/>
    <xf numFmtId="0" fontId="21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" fillId="6" borderId="37" xfId="0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11" borderId="27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0" fillId="11" borderId="9" xfId="0" applyFill="1" applyBorder="1" applyAlignment="1" applyProtection="1">
      <alignment horizontal="center"/>
      <protection locked="0"/>
    </xf>
    <xf numFmtId="0" fontId="0" fillId="11" borderId="9" xfId="0" applyFill="1" applyBorder="1" applyAlignment="1">
      <alignment horizontal="center"/>
    </xf>
    <xf numFmtId="0" fontId="0" fillId="11" borderId="0" xfId="0" applyFill="1" applyAlignment="1" applyProtection="1">
      <alignment horizontal="center"/>
      <protection locked="0"/>
    </xf>
    <xf numFmtId="0" fontId="0" fillId="11" borderId="0" xfId="0" applyFill="1" applyAlignment="1">
      <alignment horizontal="center"/>
    </xf>
    <xf numFmtId="0" fontId="22" fillId="11" borderId="9" xfId="0" applyFont="1" applyFill="1" applyBorder="1" applyProtection="1">
      <protection locked="0"/>
    </xf>
    <xf numFmtId="0" fontId="22" fillId="11" borderId="0" xfId="0" applyFont="1" applyFill="1" applyProtection="1">
      <protection locked="0"/>
    </xf>
    <xf numFmtId="0" fontId="22" fillId="11" borderId="4" xfId="0" applyFont="1" applyFill="1" applyBorder="1" applyAlignment="1">
      <alignment horizontal="center"/>
    </xf>
    <xf numFmtId="0" fontId="22" fillId="11" borderId="10" xfId="0" applyFont="1" applyFill="1" applyBorder="1" applyAlignment="1">
      <alignment horizontal="center"/>
    </xf>
    <xf numFmtId="0" fontId="22" fillId="11" borderId="12" xfId="0" applyFont="1" applyFill="1" applyBorder="1" applyProtection="1">
      <protection locked="0"/>
    </xf>
    <xf numFmtId="0" fontId="17" fillId="11" borderId="9" xfId="0" applyFont="1" applyFill="1" applyBorder="1" applyAlignment="1" applyProtection="1">
      <alignment horizontal="center"/>
      <protection locked="0"/>
    </xf>
    <xf numFmtId="0" fontId="17" fillId="11" borderId="9" xfId="0" applyFont="1" applyFill="1" applyBorder="1" applyAlignment="1">
      <alignment horizontal="center"/>
    </xf>
    <xf numFmtId="0" fontId="17" fillId="11" borderId="0" xfId="0" applyFont="1" applyFill="1" applyAlignment="1" applyProtection="1">
      <alignment horizontal="center"/>
      <protection locked="0"/>
    </xf>
    <xf numFmtId="0" fontId="17" fillId="11" borderId="0" xfId="0" applyFont="1" applyFill="1" applyAlignment="1">
      <alignment horizontal="center"/>
    </xf>
    <xf numFmtId="0" fontId="17" fillId="11" borderId="12" xfId="0" applyFont="1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11" borderId="12" xfId="0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5" fontId="10" fillId="5" borderId="7" xfId="0" applyNumberFormat="1" applyFont="1" applyFill="1" applyBorder="1" applyAlignment="1">
      <alignment horizontal="center"/>
    </xf>
    <xf numFmtId="0" fontId="0" fillId="11" borderId="27" xfId="0" applyFill="1" applyBorder="1" applyAlignment="1" applyProtection="1">
      <alignment horizontal="center"/>
      <protection locked="0"/>
    </xf>
    <xf numFmtId="0" fontId="0" fillId="11" borderId="20" xfId="0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2" fontId="0" fillId="6" borderId="9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right"/>
    </xf>
    <xf numFmtId="1" fontId="0" fillId="6" borderId="0" xfId="0" applyNumberFormat="1" applyFill="1" applyAlignment="1">
      <alignment horizontal="center"/>
    </xf>
    <xf numFmtId="2" fontId="0" fillId="6" borderId="0" xfId="0" applyNumberFormat="1" applyFill="1"/>
    <xf numFmtId="0" fontId="17" fillId="0" borderId="0" xfId="0" applyFont="1"/>
    <xf numFmtId="0" fontId="12" fillId="0" borderId="0" xfId="0" applyFont="1" applyAlignment="1">
      <alignment vertical="center"/>
    </xf>
    <xf numFmtId="167" fontId="0" fillId="0" borderId="42" xfId="0" applyNumberFormat="1" applyBorder="1" applyAlignment="1">
      <alignment horizontal="center" vertical="center"/>
    </xf>
    <xf numFmtId="167" fontId="0" fillId="0" borderId="34" xfId="0" applyNumberFormat="1" applyBorder="1" applyAlignment="1">
      <alignment horizontal="center" vertical="center"/>
    </xf>
    <xf numFmtId="167" fontId="0" fillId="0" borderId="35" xfId="0" applyNumberFormat="1" applyBorder="1" applyAlignment="1">
      <alignment horizontal="center" vertical="center"/>
    </xf>
    <xf numFmtId="0" fontId="0" fillId="0" borderId="38" xfId="0" applyBorder="1" applyProtection="1">
      <protection locked="0"/>
    </xf>
    <xf numFmtId="0" fontId="0" fillId="11" borderId="27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0" fillId="0" borderId="39" xfId="0" applyBorder="1" applyProtection="1">
      <protection locked="0"/>
    </xf>
    <xf numFmtId="0" fontId="0" fillId="11" borderId="20" xfId="0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 applyProtection="1">
      <alignment horizontal="center" vertical="center"/>
      <protection locked="0"/>
    </xf>
    <xf numFmtId="0" fontId="0" fillId="0" borderId="40" xfId="0" applyBorder="1" applyProtection="1">
      <protection locked="0"/>
    </xf>
    <xf numFmtId="0" fontId="0" fillId="11" borderId="41" xfId="0" applyFill="1" applyBorder="1" applyAlignment="1" applyProtection="1">
      <alignment horizontal="center" vertical="center"/>
      <protection locked="0"/>
    </xf>
    <xf numFmtId="0" fontId="0" fillId="11" borderId="25" xfId="0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67" fontId="2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22" fillId="11" borderId="0" xfId="0" applyFont="1" applyFill="1" applyAlignment="1">
      <alignment horizontal="left"/>
    </xf>
    <xf numFmtId="2" fontId="7" fillId="9" borderId="2" xfId="0" applyNumberFormat="1" applyFont="1" applyFill="1" applyBorder="1" applyAlignment="1">
      <alignment horizontal="center"/>
    </xf>
    <xf numFmtId="165" fontId="7" fillId="9" borderId="3" xfId="0" applyNumberFormat="1" applyFont="1" applyFill="1" applyBorder="1" applyAlignment="1">
      <alignment horizontal="center"/>
    </xf>
    <xf numFmtId="0" fontId="17" fillId="11" borderId="9" xfId="0" applyFont="1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11" borderId="0" xfId="0" applyFont="1" applyFill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11" borderId="12" xfId="0" applyFont="1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11" borderId="9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3" borderId="0" xfId="0" applyFont="1" applyFill="1"/>
    <xf numFmtId="0" fontId="6" fillId="3" borderId="0" xfId="0" applyFont="1" applyFill="1"/>
    <xf numFmtId="2" fontId="9" fillId="6" borderId="0" xfId="0" applyNumberFormat="1" applyFont="1" applyFill="1" applyAlignment="1">
      <alignment horizontal="center"/>
    </xf>
    <xf numFmtId="2" fontId="17" fillId="6" borderId="9" xfId="0" applyNumberFormat="1" applyFont="1" applyFill="1" applyBorder="1" applyAlignment="1">
      <alignment horizontal="center"/>
    </xf>
    <xf numFmtId="2" fontId="17" fillId="6" borderId="0" xfId="0" applyNumberFormat="1" applyFont="1" applyFill="1" applyAlignment="1">
      <alignment horizontal="center"/>
    </xf>
    <xf numFmtId="1" fontId="9" fillId="6" borderId="19" xfId="0" quotePrefix="1" applyNumberFormat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1" fontId="0" fillId="0" borderId="10" xfId="0" applyNumberFormat="1" applyBorder="1" applyAlignment="1">
      <alignment horizontal="center"/>
    </xf>
    <xf numFmtId="0" fontId="2" fillId="6" borderId="0" xfId="0" applyFont="1" applyFill="1" applyAlignment="1">
      <alignment horizontal="center" vertical="center"/>
    </xf>
    <xf numFmtId="2" fontId="15" fillId="6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21" fillId="0" borderId="0" xfId="0" applyFont="1" applyAlignment="1">
      <alignment horizontal="left" wrapText="1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alignment horizontal="center"/>
      <protection locked="0"/>
    </xf>
    <xf numFmtId="0" fontId="0" fillId="11" borderId="36" xfId="0" applyFill="1" applyBorder="1" applyAlignment="1" applyProtection="1">
      <alignment horizontal="center"/>
      <protection locked="0"/>
    </xf>
    <xf numFmtId="0" fontId="0" fillId="11" borderId="14" xfId="0" applyFill="1" applyBorder="1" applyAlignment="1" applyProtection="1">
      <alignment horizontal="center"/>
      <protection locked="0"/>
    </xf>
    <xf numFmtId="0" fontId="0" fillId="11" borderId="21" xfId="0" applyFill="1" applyBorder="1" applyAlignment="1" applyProtection="1">
      <alignment horizontal="center"/>
      <protection locked="0"/>
    </xf>
    <xf numFmtId="0" fontId="0" fillId="11" borderId="25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10" borderId="12" xfId="0" applyFill="1" applyBorder="1" applyAlignment="1">
      <alignment horizontal="center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/>
      <protection locked="0"/>
    </xf>
    <xf numFmtId="0" fontId="0" fillId="11" borderId="26" xfId="0" applyFill="1" applyBorder="1" applyAlignment="1" applyProtection="1">
      <alignment horizontal="center"/>
      <protection locked="0"/>
    </xf>
    <xf numFmtId="0" fontId="0" fillId="11" borderId="30" xfId="0" applyFill="1" applyBorder="1" applyAlignment="1" applyProtection="1">
      <alignment horizontal="center"/>
      <protection locked="0"/>
    </xf>
    <xf numFmtId="0" fontId="0" fillId="11" borderId="29" xfId="0" applyFill="1" applyBorder="1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</xf>
    <xf numFmtId="1" fontId="0" fillId="0" borderId="0" xfId="0" applyNumberFormat="1" applyAlignment="1">
      <alignment horizontal="right"/>
    </xf>
    <xf numFmtId="0" fontId="7" fillId="0" borderId="0" xfId="0" applyFont="1"/>
    <xf numFmtId="2" fontId="7" fillId="0" borderId="0" xfId="0" applyNumberFormat="1" applyFont="1"/>
    <xf numFmtId="165" fontId="7" fillId="0" borderId="0" xfId="0" applyNumberFormat="1" applyFont="1"/>
    <xf numFmtId="1" fontId="0" fillId="0" borderId="0" xfId="0" applyNumberFormat="1" applyAlignment="1">
      <alignment horizontal="center"/>
    </xf>
    <xf numFmtId="0" fontId="0" fillId="11" borderId="15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6" fontId="0" fillId="6" borderId="0" xfId="0" applyNumberFormat="1" applyFill="1" applyAlignment="1">
      <alignment horizontal="center"/>
    </xf>
    <xf numFmtId="1" fontId="0" fillId="6" borderId="9" xfId="0" applyNumberForma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6" borderId="0" xfId="0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0" fillId="14" borderId="0" xfId="0" applyFill="1"/>
    <xf numFmtId="0" fontId="2" fillId="0" borderId="9" xfId="0" applyFont="1" applyBorder="1" applyAlignment="1">
      <alignment horizontal="center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alignment horizontal="center"/>
      <protection locked="0"/>
    </xf>
    <xf numFmtId="0" fontId="0" fillId="11" borderId="36" xfId="0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2" fillId="11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0" fillId="10" borderId="12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13" xfId="0" applyFill="1" applyBorder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/>
      <protection locked="0"/>
    </xf>
    <xf numFmtId="0" fontId="0" fillId="11" borderId="26" xfId="0" applyFill="1" applyBorder="1" applyAlignment="1" applyProtection="1">
      <alignment horizontal="center"/>
      <protection locked="0"/>
    </xf>
    <xf numFmtId="0" fontId="2" fillId="6" borderId="8" xfId="0" applyFont="1" applyFill="1" applyBorder="1" applyAlignment="1">
      <alignment horizontal="center"/>
    </xf>
    <xf numFmtId="0" fontId="0" fillId="11" borderId="21" xfId="0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  <xf numFmtId="0" fontId="0" fillId="6" borderId="6" xfId="0" applyFill="1" applyBorder="1" applyAlignment="1">
      <alignment horizontal="right"/>
    </xf>
    <xf numFmtId="0" fontId="0" fillId="6" borderId="12" xfId="0" applyFill="1" applyBorder="1" applyAlignment="1">
      <alignment horizontal="right"/>
    </xf>
    <xf numFmtId="0" fontId="0" fillId="11" borderId="30" xfId="0" applyFill="1" applyBorder="1" applyAlignment="1" applyProtection="1">
      <alignment horizontal="center"/>
      <protection locked="0"/>
    </xf>
    <xf numFmtId="0" fontId="0" fillId="11" borderId="29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11" borderId="25" xfId="0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</cellXfs>
  <cellStyles count="2">
    <cellStyle name="Normal" xfId="0" builtinId="0"/>
    <cellStyle name="Pourcentage" xfId="1" builtinId="5"/>
  </cellStyles>
  <dxfs count="27"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ctrlProps/ctrlProp1.xml><?xml version="1.0" encoding="utf-8"?>
<formControlPr xmlns="http://schemas.microsoft.com/office/spreadsheetml/2009/9/main" objectType="CheckBox" fmlaLink="$D$13" noThreeD="1"/>
</file>

<file path=xl/ctrlProps/ctrlProp10.xml><?xml version="1.0" encoding="utf-8"?>
<formControlPr xmlns="http://schemas.microsoft.com/office/spreadsheetml/2009/9/main" objectType="CheckBox" fmlaLink="$D$62" noThreeD="1"/>
</file>

<file path=xl/ctrlProps/ctrlProp11.xml><?xml version="1.0" encoding="utf-8"?>
<formControlPr xmlns="http://schemas.microsoft.com/office/spreadsheetml/2009/9/main" objectType="CheckBox" fmlaLink="$D$63" noThreeD="1"/>
</file>

<file path=xl/ctrlProps/ctrlProp12.xml><?xml version="1.0" encoding="utf-8"?>
<formControlPr xmlns="http://schemas.microsoft.com/office/spreadsheetml/2009/9/main" objectType="CheckBox" fmlaLink="$D$64" noThreeD="1"/>
</file>

<file path=xl/ctrlProps/ctrlProp13.xml><?xml version="1.0" encoding="utf-8"?>
<formControlPr xmlns="http://schemas.microsoft.com/office/spreadsheetml/2009/9/main" objectType="CheckBox" fmlaLink="$D$65" noThreeD="1"/>
</file>

<file path=xl/ctrlProps/ctrlProp14.xml><?xml version="1.0" encoding="utf-8"?>
<formControlPr xmlns="http://schemas.microsoft.com/office/spreadsheetml/2009/9/main" objectType="CheckBox" fmlaLink="$D$78" noThreeD="1"/>
</file>

<file path=xl/ctrlProps/ctrlProp15.xml><?xml version="1.0" encoding="utf-8"?>
<formControlPr xmlns="http://schemas.microsoft.com/office/spreadsheetml/2009/9/main" objectType="CheckBox" fmlaLink="$D$79" noThreeD="1"/>
</file>

<file path=xl/ctrlProps/ctrlProp16.xml><?xml version="1.0" encoding="utf-8"?>
<formControlPr xmlns="http://schemas.microsoft.com/office/spreadsheetml/2009/9/main" objectType="CheckBox" fmlaLink="$D$80" noThreeD="1"/>
</file>

<file path=xl/ctrlProps/ctrlProp17.xml><?xml version="1.0" encoding="utf-8"?>
<formControlPr xmlns="http://schemas.microsoft.com/office/spreadsheetml/2009/9/main" objectType="CheckBox" fmlaLink="$D$18" noThreeD="1"/>
</file>

<file path=xl/ctrlProps/ctrlProp18.xml><?xml version="1.0" encoding="utf-8"?>
<formControlPr xmlns="http://schemas.microsoft.com/office/spreadsheetml/2009/9/main" objectType="CheckBox" fmlaLink="$D$19" noThreeD="1"/>
</file>

<file path=xl/ctrlProps/ctrlProp19.xml><?xml version="1.0" encoding="utf-8"?>
<formControlPr xmlns="http://schemas.microsoft.com/office/spreadsheetml/2009/9/main" objectType="CheckBox" fmlaLink="$D$20" noThreeD="1"/>
</file>

<file path=xl/ctrlProps/ctrlProp2.xml><?xml version="1.0" encoding="utf-8"?>
<formControlPr xmlns="http://schemas.microsoft.com/office/spreadsheetml/2009/9/main" objectType="CheckBox" fmlaLink="$D$15" noThreeD="1"/>
</file>

<file path=xl/ctrlProps/ctrlProp20.xml><?xml version="1.0" encoding="utf-8"?>
<formControlPr xmlns="http://schemas.microsoft.com/office/spreadsheetml/2009/9/main" objectType="CheckBox" fmlaLink="$D$21" noThreeD="1"/>
</file>

<file path=xl/ctrlProps/ctrlProp21.xml><?xml version="1.0" encoding="utf-8"?>
<formControlPr xmlns="http://schemas.microsoft.com/office/spreadsheetml/2009/9/main" objectType="CheckBox" fmlaLink="$D$22" noThreeD="1"/>
</file>

<file path=xl/ctrlProps/ctrlProp22.xml><?xml version="1.0" encoding="utf-8"?>
<formControlPr xmlns="http://schemas.microsoft.com/office/spreadsheetml/2009/9/main" objectType="CheckBox" fmlaLink="$D$23" noThreeD="1"/>
</file>

<file path=xl/ctrlProps/ctrlProp23.xml><?xml version="1.0" encoding="utf-8"?>
<formControlPr xmlns="http://schemas.microsoft.com/office/spreadsheetml/2009/9/main" objectType="CheckBox" fmlaLink="$D$24" noThreeD="1"/>
</file>

<file path=xl/ctrlProps/ctrlProp24.xml><?xml version="1.0" encoding="utf-8"?>
<formControlPr xmlns="http://schemas.microsoft.com/office/spreadsheetml/2009/9/main" objectType="CheckBox" fmlaLink="$D$25" noThreeD="1"/>
</file>

<file path=xl/ctrlProps/ctrlProp25.xml><?xml version="1.0" encoding="utf-8"?>
<formControlPr xmlns="http://schemas.microsoft.com/office/spreadsheetml/2009/9/main" objectType="CheckBox" fmlaLink="$D$26" noThreeD="1"/>
</file>

<file path=xl/ctrlProps/ctrlProp26.xml><?xml version="1.0" encoding="utf-8"?>
<formControlPr xmlns="http://schemas.microsoft.com/office/spreadsheetml/2009/9/main" objectType="CheckBox" fmlaLink="$D$27" noThreeD="1"/>
</file>

<file path=xl/ctrlProps/ctrlProp27.xml><?xml version="1.0" encoding="utf-8"?>
<formControlPr xmlns="http://schemas.microsoft.com/office/spreadsheetml/2009/9/main" objectType="CheckBox" fmlaLink="$D$28" noThreeD="1"/>
</file>

<file path=xl/ctrlProps/ctrlProp28.xml><?xml version="1.0" encoding="utf-8"?>
<formControlPr xmlns="http://schemas.microsoft.com/office/spreadsheetml/2009/9/main" objectType="CheckBox" fmlaLink="$D$29" noThreeD="1"/>
</file>

<file path=xl/ctrlProps/ctrlProp29.xml><?xml version="1.0" encoding="utf-8"?>
<formControlPr xmlns="http://schemas.microsoft.com/office/spreadsheetml/2009/9/main" objectType="CheckBox" fmlaLink="$D$66" noThreeD="1"/>
</file>

<file path=xl/ctrlProps/ctrlProp3.xml><?xml version="1.0" encoding="utf-8"?>
<formControlPr xmlns="http://schemas.microsoft.com/office/spreadsheetml/2009/9/main" objectType="CheckBox" fmlaLink="$D$14" noThreeD="1"/>
</file>

<file path=xl/ctrlProps/ctrlProp30.xml><?xml version="1.0" encoding="utf-8"?>
<formControlPr xmlns="http://schemas.microsoft.com/office/spreadsheetml/2009/9/main" objectType="CheckBox" fmlaLink="$D$67" noThreeD="1"/>
</file>

<file path=xl/ctrlProps/ctrlProp31.xml><?xml version="1.0" encoding="utf-8"?>
<formControlPr xmlns="http://schemas.microsoft.com/office/spreadsheetml/2009/9/main" objectType="CheckBox" fmlaLink="$D$68" noThreeD="1"/>
</file>

<file path=xl/ctrlProps/ctrlProp32.xml><?xml version="1.0" encoding="utf-8"?>
<formControlPr xmlns="http://schemas.microsoft.com/office/spreadsheetml/2009/9/main" objectType="CheckBox" fmlaLink="$D$69" noThreeD="1"/>
</file>

<file path=xl/ctrlProps/ctrlProp33.xml><?xml version="1.0" encoding="utf-8"?>
<formControlPr xmlns="http://schemas.microsoft.com/office/spreadsheetml/2009/9/main" objectType="CheckBox" fmlaLink="$D$70" noThreeD="1"/>
</file>

<file path=xl/ctrlProps/ctrlProp34.xml><?xml version="1.0" encoding="utf-8"?>
<formControlPr xmlns="http://schemas.microsoft.com/office/spreadsheetml/2009/9/main" objectType="CheckBox" fmlaLink="$D$71" noThreeD="1"/>
</file>

<file path=xl/ctrlProps/ctrlProp35.xml><?xml version="1.0" encoding="utf-8"?>
<formControlPr xmlns="http://schemas.microsoft.com/office/spreadsheetml/2009/9/main" objectType="CheckBox" fmlaLink="$D$72" noThreeD="1"/>
</file>

<file path=xl/ctrlProps/ctrlProp36.xml><?xml version="1.0" encoding="utf-8"?>
<formControlPr xmlns="http://schemas.microsoft.com/office/spreadsheetml/2009/9/main" objectType="CheckBox" fmlaLink="$D$73" noThreeD="1"/>
</file>

<file path=xl/ctrlProps/ctrlProp37.xml><?xml version="1.0" encoding="utf-8"?>
<formControlPr xmlns="http://schemas.microsoft.com/office/spreadsheetml/2009/9/main" objectType="CheckBox" fmlaLink="$D$74" noThreeD="1"/>
</file>

<file path=xl/ctrlProps/ctrlProp38.xml><?xml version="1.0" encoding="utf-8"?>
<formControlPr xmlns="http://schemas.microsoft.com/office/spreadsheetml/2009/9/main" objectType="CheckBox" fmlaLink="$D$75" noThreeD="1"/>
</file>

<file path=xl/ctrlProps/ctrlProp39.xml><?xml version="1.0" encoding="utf-8"?>
<formControlPr xmlns="http://schemas.microsoft.com/office/spreadsheetml/2009/9/main" objectType="CheckBox" fmlaLink="$D$76" noThreeD="1"/>
</file>

<file path=xl/ctrlProps/ctrlProp4.xml><?xml version="1.0" encoding="utf-8"?>
<formControlPr xmlns="http://schemas.microsoft.com/office/spreadsheetml/2009/9/main" objectType="CheckBox" fmlaLink="$D$16" noThreeD="1"/>
</file>

<file path=xl/ctrlProps/ctrlProp40.xml><?xml version="1.0" encoding="utf-8"?>
<formControlPr xmlns="http://schemas.microsoft.com/office/spreadsheetml/2009/9/main" objectType="CheckBox" fmlaLink="$D$77" noThreeD="1"/>
</file>

<file path=xl/ctrlProps/ctrlProp41.xml><?xml version="1.0" encoding="utf-8"?>
<formControlPr xmlns="http://schemas.microsoft.com/office/spreadsheetml/2009/9/main" objectType="CheckBox" fmlaLink="$D$67" noThreeD="1"/>
</file>

<file path=xl/ctrlProps/ctrlProp42.xml><?xml version="1.0" encoding="utf-8"?>
<formControlPr xmlns="http://schemas.microsoft.com/office/spreadsheetml/2009/9/main" objectType="CheckBox" fmlaLink="$D$68" noThreeD="1"/>
</file>

<file path=xl/ctrlProps/ctrlProp43.xml><?xml version="1.0" encoding="utf-8"?>
<formControlPr xmlns="http://schemas.microsoft.com/office/spreadsheetml/2009/9/main" objectType="CheckBox" fmlaLink="$D$69" noThreeD="1"/>
</file>

<file path=xl/ctrlProps/ctrlProp44.xml><?xml version="1.0" encoding="utf-8"?>
<formControlPr xmlns="http://schemas.microsoft.com/office/spreadsheetml/2009/9/main" objectType="CheckBox" fmlaLink="$D$70" noThreeD="1"/>
</file>

<file path=xl/ctrlProps/ctrlProp45.xml><?xml version="1.0" encoding="utf-8"?>
<formControlPr xmlns="http://schemas.microsoft.com/office/spreadsheetml/2009/9/main" objectType="CheckBox" fmlaLink="$D$71" noThreeD="1"/>
</file>

<file path=xl/ctrlProps/ctrlProp46.xml><?xml version="1.0" encoding="utf-8"?>
<formControlPr xmlns="http://schemas.microsoft.com/office/spreadsheetml/2009/9/main" objectType="CheckBox" fmlaLink="$D$72" noThreeD="1"/>
</file>

<file path=xl/ctrlProps/ctrlProp47.xml><?xml version="1.0" encoding="utf-8"?>
<formControlPr xmlns="http://schemas.microsoft.com/office/spreadsheetml/2009/9/main" objectType="CheckBox" fmlaLink="$D$73" noThreeD="1"/>
</file>

<file path=xl/ctrlProps/ctrlProp48.xml><?xml version="1.0" encoding="utf-8"?>
<formControlPr xmlns="http://schemas.microsoft.com/office/spreadsheetml/2009/9/main" objectType="CheckBox" fmlaLink="$D$74" noThreeD="1"/>
</file>

<file path=xl/ctrlProps/ctrlProp49.xml><?xml version="1.0" encoding="utf-8"?>
<formControlPr xmlns="http://schemas.microsoft.com/office/spreadsheetml/2009/9/main" objectType="CheckBox" fmlaLink="$D$13" noThreeD="1"/>
</file>

<file path=xl/ctrlProps/ctrlProp5.xml><?xml version="1.0" encoding="utf-8"?>
<formControlPr xmlns="http://schemas.microsoft.com/office/spreadsheetml/2009/9/main" objectType="CheckBox" fmlaLink="$D$17" noThreeD="1"/>
</file>

<file path=xl/ctrlProps/ctrlProp50.xml><?xml version="1.0" encoding="utf-8"?>
<formControlPr xmlns="http://schemas.microsoft.com/office/spreadsheetml/2009/9/main" objectType="CheckBox" fmlaLink="$D$15" noThreeD="1"/>
</file>

<file path=xl/ctrlProps/ctrlProp51.xml><?xml version="1.0" encoding="utf-8"?>
<formControlPr xmlns="http://schemas.microsoft.com/office/spreadsheetml/2009/9/main" objectType="CheckBox" fmlaLink="$D$14" noThreeD="1"/>
</file>

<file path=xl/ctrlProps/ctrlProp52.xml><?xml version="1.0" encoding="utf-8"?>
<formControlPr xmlns="http://schemas.microsoft.com/office/spreadsheetml/2009/9/main" objectType="CheckBox" fmlaLink="$D$16" noThreeD="1"/>
</file>

<file path=xl/ctrlProps/ctrlProp53.xml><?xml version="1.0" encoding="utf-8"?>
<formControlPr xmlns="http://schemas.microsoft.com/office/spreadsheetml/2009/9/main" objectType="CheckBox" fmlaLink="$D$17" noThreeD="1"/>
</file>

<file path=xl/ctrlProps/ctrlProp54.xml><?xml version="1.0" encoding="utf-8"?>
<formControlPr xmlns="http://schemas.microsoft.com/office/spreadsheetml/2009/9/main" objectType="CheckBox" fmlaLink="$D$30" noThreeD="1"/>
</file>

<file path=xl/ctrlProps/ctrlProp55.xml><?xml version="1.0" encoding="utf-8"?>
<formControlPr xmlns="http://schemas.microsoft.com/office/spreadsheetml/2009/9/main" objectType="CheckBox" fmlaLink="$D$31" noThreeD="1"/>
</file>

<file path=xl/ctrlProps/ctrlProp56.xml><?xml version="1.0" encoding="utf-8"?>
<formControlPr xmlns="http://schemas.microsoft.com/office/spreadsheetml/2009/9/main" objectType="CheckBox" fmlaLink="$D$32" noThreeD="1"/>
</file>

<file path=xl/ctrlProps/ctrlProp57.xml><?xml version="1.0" encoding="utf-8"?>
<formControlPr xmlns="http://schemas.microsoft.com/office/spreadsheetml/2009/9/main" objectType="CheckBox" fmlaLink="$D$53" noThreeD="1"/>
</file>

<file path=xl/ctrlProps/ctrlProp58.xml><?xml version="1.0" encoding="utf-8"?>
<formControlPr xmlns="http://schemas.microsoft.com/office/spreadsheetml/2009/9/main" objectType="CheckBox" fmlaLink="$D$54" noThreeD="1"/>
</file>

<file path=xl/ctrlProps/ctrlProp59.xml><?xml version="1.0" encoding="utf-8"?>
<formControlPr xmlns="http://schemas.microsoft.com/office/spreadsheetml/2009/9/main" objectType="CheckBox" fmlaLink="$D$55" noThreeD="1"/>
</file>

<file path=xl/ctrlProps/ctrlProp6.xml><?xml version="1.0" encoding="utf-8"?>
<formControlPr xmlns="http://schemas.microsoft.com/office/spreadsheetml/2009/9/main" objectType="CheckBox" fmlaLink="$D$30" noThreeD="1"/>
</file>

<file path=xl/ctrlProps/ctrlProp60.xml><?xml version="1.0" encoding="utf-8"?>
<formControlPr xmlns="http://schemas.microsoft.com/office/spreadsheetml/2009/9/main" objectType="CheckBox" fmlaLink="$D$56" noThreeD="1"/>
</file>

<file path=xl/ctrlProps/ctrlProp61.xml><?xml version="1.0" encoding="utf-8"?>
<formControlPr xmlns="http://schemas.microsoft.com/office/spreadsheetml/2009/9/main" objectType="CheckBox" fmlaLink="$D$57" noThreeD="1"/>
</file>

<file path=xl/ctrlProps/ctrlProp62.xml><?xml version="1.0" encoding="utf-8"?>
<formControlPr xmlns="http://schemas.microsoft.com/office/spreadsheetml/2009/9/main" objectType="CheckBox" fmlaLink="$D$70" noThreeD="1"/>
</file>

<file path=xl/ctrlProps/ctrlProp63.xml><?xml version="1.0" encoding="utf-8"?>
<formControlPr xmlns="http://schemas.microsoft.com/office/spreadsheetml/2009/9/main" objectType="CheckBox" fmlaLink="$D$71" noThreeD="1"/>
</file>

<file path=xl/ctrlProps/ctrlProp64.xml><?xml version="1.0" encoding="utf-8"?>
<formControlPr xmlns="http://schemas.microsoft.com/office/spreadsheetml/2009/9/main" objectType="CheckBox" fmlaLink="$D$72" noThreeD="1"/>
</file>

<file path=xl/ctrlProps/ctrlProp65.xml><?xml version="1.0" encoding="utf-8"?>
<formControlPr xmlns="http://schemas.microsoft.com/office/spreadsheetml/2009/9/main" objectType="CheckBox" fmlaLink="$D$18" noThreeD="1"/>
</file>

<file path=xl/ctrlProps/ctrlProp66.xml><?xml version="1.0" encoding="utf-8"?>
<formControlPr xmlns="http://schemas.microsoft.com/office/spreadsheetml/2009/9/main" objectType="CheckBox" fmlaLink="$D$19" noThreeD="1"/>
</file>

<file path=xl/ctrlProps/ctrlProp67.xml><?xml version="1.0" encoding="utf-8"?>
<formControlPr xmlns="http://schemas.microsoft.com/office/spreadsheetml/2009/9/main" objectType="CheckBox" fmlaLink="$D$20" noThreeD="1"/>
</file>

<file path=xl/ctrlProps/ctrlProp68.xml><?xml version="1.0" encoding="utf-8"?>
<formControlPr xmlns="http://schemas.microsoft.com/office/spreadsheetml/2009/9/main" objectType="CheckBox" fmlaLink="$D$21" noThreeD="1"/>
</file>

<file path=xl/ctrlProps/ctrlProp69.xml><?xml version="1.0" encoding="utf-8"?>
<formControlPr xmlns="http://schemas.microsoft.com/office/spreadsheetml/2009/9/main" objectType="CheckBox" fmlaLink="$D$22" noThreeD="1"/>
</file>

<file path=xl/ctrlProps/ctrlProp7.xml><?xml version="1.0" encoding="utf-8"?>
<formControlPr xmlns="http://schemas.microsoft.com/office/spreadsheetml/2009/9/main" objectType="CheckBox" fmlaLink="$D$31" noThreeD="1"/>
</file>

<file path=xl/ctrlProps/ctrlProp70.xml><?xml version="1.0" encoding="utf-8"?>
<formControlPr xmlns="http://schemas.microsoft.com/office/spreadsheetml/2009/9/main" objectType="CheckBox" fmlaLink="$D$23" noThreeD="1"/>
</file>

<file path=xl/ctrlProps/ctrlProp71.xml><?xml version="1.0" encoding="utf-8"?>
<formControlPr xmlns="http://schemas.microsoft.com/office/spreadsheetml/2009/9/main" objectType="CheckBox" fmlaLink="$D$24" noThreeD="1"/>
</file>

<file path=xl/ctrlProps/ctrlProp72.xml><?xml version="1.0" encoding="utf-8"?>
<formControlPr xmlns="http://schemas.microsoft.com/office/spreadsheetml/2009/9/main" objectType="CheckBox" fmlaLink="$D$25" noThreeD="1"/>
</file>

<file path=xl/ctrlProps/ctrlProp73.xml><?xml version="1.0" encoding="utf-8"?>
<formControlPr xmlns="http://schemas.microsoft.com/office/spreadsheetml/2009/9/main" objectType="CheckBox" fmlaLink="$D$26" noThreeD="1"/>
</file>

<file path=xl/ctrlProps/ctrlProp74.xml><?xml version="1.0" encoding="utf-8"?>
<formControlPr xmlns="http://schemas.microsoft.com/office/spreadsheetml/2009/9/main" objectType="CheckBox" fmlaLink="$D$27" noThreeD="1"/>
</file>

<file path=xl/ctrlProps/ctrlProp75.xml><?xml version="1.0" encoding="utf-8"?>
<formControlPr xmlns="http://schemas.microsoft.com/office/spreadsheetml/2009/9/main" objectType="CheckBox" fmlaLink="$D$28" noThreeD="1"/>
</file>

<file path=xl/ctrlProps/ctrlProp76.xml><?xml version="1.0" encoding="utf-8"?>
<formControlPr xmlns="http://schemas.microsoft.com/office/spreadsheetml/2009/9/main" objectType="CheckBox" fmlaLink="$D$29" noThreeD="1"/>
</file>

<file path=xl/ctrlProps/ctrlProp77.xml><?xml version="1.0" encoding="utf-8"?>
<formControlPr xmlns="http://schemas.microsoft.com/office/spreadsheetml/2009/9/main" objectType="CheckBox" fmlaLink="$D$58" noThreeD="1"/>
</file>

<file path=xl/ctrlProps/ctrlProp78.xml><?xml version="1.0" encoding="utf-8"?>
<formControlPr xmlns="http://schemas.microsoft.com/office/spreadsheetml/2009/9/main" objectType="CheckBox" fmlaLink="$D$59" noThreeD="1"/>
</file>

<file path=xl/ctrlProps/ctrlProp79.xml><?xml version="1.0" encoding="utf-8"?>
<formControlPr xmlns="http://schemas.microsoft.com/office/spreadsheetml/2009/9/main" objectType="CheckBox" fmlaLink="$D$60" noThreeD="1"/>
</file>

<file path=xl/ctrlProps/ctrlProp8.xml><?xml version="1.0" encoding="utf-8"?>
<formControlPr xmlns="http://schemas.microsoft.com/office/spreadsheetml/2009/9/main" objectType="CheckBox" fmlaLink="$D$32" noThreeD="1"/>
</file>

<file path=xl/ctrlProps/ctrlProp80.xml><?xml version="1.0" encoding="utf-8"?>
<formControlPr xmlns="http://schemas.microsoft.com/office/spreadsheetml/2009/9/main" objectType="CheckBox" fmlaLink="$D$61" noThreeD="1"/>
</file>

<file path=xl/ctrlProps/ctrlProp81.xml><?xml version="1.0" encoding="utf-8"?>
<formControlPr xmlns="http://schemas.microsoft.com/office/spreadsheetml/2009/9/main" objectType="CheckBox" fmlaLink="$D$62" noThreeD="1"/>
</file>

<file path=xl/ctrlProps/ctrlProp82.xml><?xml version="1.0" encoding="utf-8"?>
<formControlPr xmlns="http://schemas.microsoft.com/office/spreadsheetml/2009/9/main" objectType="CheckBox" fmlaLink="$D$63" noThreeD="1"/>
</file>

<file path=xl/ctrlProps/ctrlProp83.xml><?xml version="1.0" encoding="utf-8"?>
<formControlPr xmlns="http://schemas.microsoft.com/office/spreadsheetml/2009/9/main" objectType="CheckBox" fmlaLink="$D$64" noThreeD="1"/>
</file>

<file path=xl/ctrlProps/ctrlProp84.xml><?xml version="1.0" encoding="utf-8"?>
<formControlPr xmlns="http://schemas.microsoft.com/office/spreadsheetml/2009/9/main" objectType="CheckBox" fmlaLink="$D$65" noThreeD="1"/>
</file>

<file path=xl/ctrlProps/ctrlProp85.xml><?xml version="1.0" encoding="utf-8"?>
<formControlPr xmlns="http://schemas.microsoft.com/office/spreadsheetml/2009/9/main" objectType="CheckBox" fmlaLink="$D$66" noThreeD="1"/>
</file>

<file path=xl/ctrlProps/ctrlProp86.xml><?xml version="1.0" encoding="utf-8"?>
<formControlPr xmlns="http://schemas.microsoft.com/office/spreadsheetml/2009/9/main" objectType="CheckBox" fmlaLink="$D$67" noThreeD="1"/>
</file>

<file path=xl/ctrlProps/ctrlProp87.xml><?xml version="1.0" encoding="utf-8"?>
<formControlPr xmlns="http://schemas.microsoft.com/office/spreadsheetml/2009/9/main" objectType="CheckBox" fmlaLink="$D$68" noThreeD="1"/>
</file>

<file path=xl/ctrlProps/ctrlProp88.xml><?xml version="1.0" encoding="utf-8"?>
<formControlPr xmlns="http://schemas.microsoft.com/office/spreadsheetml/2009/9/main" objectType="CheckBox" fmlaLink="$D$69" noThreeD="1"/>
</file>

<file path=xl/ctrlProps/ctrlProp89.xml><?xml version="1.0" encoding="utf-8"?>
<formControlPr xmlns="http://schemas.microsoft.com/office/spreadsheetml/2009/9/main" objectType="CheckBox" fmlaLink="$D$59" noThreeD="1"/>
</file>

<file path=xl/ctrlProps/ctrlProp9.xml><?xml version="1.0" encoding="utf-8"?>
<formControlPr xmlns="http://schemas.microsoft.com/office/spreadsheetml/2009/9/main" objectType="CheckBox" fmlaLink="$D$61" noThreeD="1"/>
</file>

<file path=xl/ctrlProps/ctrlProp90.xml><?xml version="1.0" encoding="utf-8"?>
<formControlPr xmlns="http://schemas.microsoft.com/office/spreadsheetml/2009/9/main" objectType="CheckBox" fmlaLink="$D$60" noThreeD="1"/>
</file>

<file path=xl/ctrlProps/ctrlProp91.xml><?xml version="1.0" encoding="utf-8"?>
<formControlPr xmlns="http://schemas.microsoft.com/office/spreadsheetml/2009/9/main" objectType="CheckBox" fmlaLink="$D$61" noThreeD="1"/>
</file>

<file path=xl/ctrlProps/ctrlProp92.xml><?xml version="1.0" encoding="utf-8"?>
<formControlPr xmlns="http://schemas.microsoft.com/office/spreadsheetml/2009/9/main" objectType="CheckBox" fmlaLink="$D$62" noThreeD="1"/>
</file>

<file path=xl/ctrlProps/ctrlProp93.xml><?xml version="1.0" encoding="utf-8"?>
<formControlPr xmlns="http://schemas.microsoft.com/office/spreadsheetml/2009/9/main" objectType="CheckBox" fmlaLink="$D$63" noThreeD="1"/>
</file>

<file path=xl/ctrlProps/ctrlProp94.xml><?xml version="1.0" encoding="utf-8"?>
<formControlPr xmlns="http://schemas.microsoft.com/office/spreadsheetml/2009/9/main" objectType="CheckBox" fmlaLink="$D$64" noThreeD="1"/>
</file>

<file path=xl/ctrlProps/ctrlProp95.xml><?xml version="1.0" encoding="utf-8"?>
<formControlPr xmlns="http://schemas.microsoft.com/office/spreadsheetml/2009/9/main" objectType="CheckBox" fmlaLink="$D$65" noThreeD="1"/>
</file>

<file path=xl/ctrlProps/ctrlProp96.xml><?xml version="1.0" encoding="utf-8"?>
<formControlPr xmlns="http://schemas.microsoft.com/office/spreadsheetml/2009/9/main" objectType="CheckBox" fmlaLink="$D$66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7</xdr:row>
      <xdr:rowOff>161925</xdr:rowOff>
    </xdr:from>
    <xdr:to>
      <xdr:col>2</xdr:col>
      <xdr:colOff>152400</xdr:colOff>
      <xdr:row>14</xdr:row>
      <xdr:rowOff>152400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685800" y="1695450"/>
          <a:ext cx="381000" cy="13430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28575</xdr:rowOff>
    </xdr:from>
    <xdr:to>
      <xdr:col>3</xdr:col>
      <xdr:colOff>19050</xdr:colOff>
      <xdr:row>13</xdr:row>
      <xdr:rowOff>95250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1457325" y="1990725"/>
          <a:ext cx="466725" cy="7905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619125</xdr:colOff>
      <xdr:row>2</xdr:row>
      <xdr:rowOff>47625</xdr:rowOff>
    </xdr:from>
    <xdr:to>
      <xdr:col>13</xdr:col>
      <xdr:colOff>628650</xdr:colOff>
      <xdr:row>4</xdr:row>
      <xdr:rowOff>66675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0296525" y="428625"/>
          <a:ext cx="9525" cy="561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1123950</xdr:colOff>
      <xdr:row>15</xdr:row>
      <xdr:rowOff>152400</xdr:rowOff>
    </xdr:from>
    <xdr:to>
      <xdr:col>7</xdr:col>
      <xdr:colOff>200025</xdr:colOff>
      <xdr:row>17</xdr:row>
      <xdr:rowOff>161925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4724400" y="3228975"/>
          <a:ext cx="361950" cy="390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895350</xdr:colOff>
      <xdr:row>16</xdr:row>
      <xdr:rowOff>47625</xdr:rowOff>
    </xdr:from>
    <xdr:to>
      <xdr:col>10</xdr:col>
      <xdr:colOff>66675</xdr:colOff>
      <xdr:row>18</xdr:row>
      <xdr:rowOff>76200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8105775" y="3314700"/>
          <a:ext cx="228600" cy="4095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16</xdr:row>
      <xdr:rowOff>28575</xdr:rowOff>
    </xdr:from>
    <xdr:to>
      <xdr:col>10</xdr:col>
      <xdr:colOff>600075</xdr:colOff>
      <xdr:row>18</xdr:row>
      <xdr:rowOff>38100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7410450" y="3295650"/>
          <a:ext cx="361950" cy="390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23</xdr:row>
      <xdr:rowOff>114300</xdr:rowOff>
    </xdr:from>
    <xdr:to>
      <xdr:col>5</xdr:col>
      <xdr:colOff>0</xdr:colOff>
      <xdr:row>28</xdr:row>
      <xdr:rowOff>38100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3133725" y="4714875"/>
          <a:ext cx="466725" cy="8953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1247775</xdr:colOff>
      <xdr:row>28</xdr:row>
      <xdr:rowOff>161925</xdr:rowOff>
    </xdr:from>
    <xdr:to>
      <xdr:col>7</xdr:col>
      <xdr:colOff>38100</xdr:colOff>
      <xdr:row>36</xdr:row>
      <xdr:rowOff>19050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FE0E8075-A7B0-4139-B1E1-B629C72C41B8}"/>
            </a:ext>
          </a:extLst>
        </xdr:cNvPr>
        <xdr:cNvCxnSpPr/>
      </xdr:nvCxnSpPr>
      <xdr:spPr>
        <a:xfrm flipH="1" flipV="1">
          <a:off x="4848225" y="5734050"/>
          <a:ext cx="76200" cy="14192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504825</xdr:colOff>
      <xdr:row>3</xdr:row>
      <xdr:rowOff>149851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DF7AAC-3035-4C7E-904E-7CB705C2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3825"/>
          <a:ext cx="1238250" cy="749926"/>
        </a:xfrm>
        <a:prstGeom prst="rect">
          <a:avLst/>
        </a:prstGeom>
      </xdr:spPr>
    </xdr:pic>
    <xdr:clientData/>
  </xdr:twoCellAnchor>
  <xdr:twoCellAnchor>
    <xdr:from>
      <xdr:col>6</xdr:col>
      <xdr:colOff>704850</xdr:colOff>
      <xdr:row>11</xdr:row>
      <xdr:rowOff>19050</xdr:rowOff>
    </xdr:from>
    <xdr:to>
      <xdr:col>7</xdr:col>
      <xdr:colOff>114300</xdr:colOff>
      <xdr:row>14</xdr:row>
      <xdr:rowOff>28575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FC3CCCD6-9135-4959-BF06-DC6EE8BF5A5E}"/>
            </a:ext>
          </a:extLst>
        </xdr:cNvPr>
        <xdr:cNvCxnSpPr/>
      </xdr:nvCxnSpPr>
      <xdr:spPr>
        <a:xfrm flipH="1">
          <a:off x="5162550" y="2305050"/>
          <a:ext cx="285750" cy="6096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16</xdr:row>
      <xdr:rowOff>9525</xdr:rowOff>
    </xdr:from>
    <xdr:to>
      <xdr:col>3</xdr:col>
      <xdr:colOff>152400</xdr:colOff>
      <xdr:row>18</xdr:row>
      <xdr:rowOff>19050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A6B0212D-237B-491F-A3E3-C29168AB9211}"/>
            </a:ext>
          </a:extLst>
        </xdr:cNvPr>
        <xdr:cNvCxnSpPr/>
      </xdr:nvCxnSpPr>
      <xdr:spPr>
        <a:xfrm flipV="1">
          <a:off x="971550" y="3276600"/>
          <a:ext cx="1085850" cy="390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180975</xdr:rowOff>
        </xdr:from>
        <xdr:to>
          <xdr:col>3</xdr:col>
          <xdr:colOff>704850</xdr:colOff>
          <xdr:row>13</xdr:row>
          <xdr:rowOff>19050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180975</xdr:rowOff>
        </xdr:from>
        <xdr:to>
          <xdr:col>3</xdr:col>
          <xdr:colOff>704850</xdr:colOff>
          <xdr:row>15</xdr:row>
          <xdr:rowOff>19050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180975</xdr:rowOff>
        </xdr:from>
        <xdr:to>
          <xdr:col>3</xdr:col>
          <xdr:colOff>704850</xdr:colOff>
          <xdr:row>14</xdr:row>
          <xdr:rowOff>19050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3</xdr:col>
          <xdr:colOff>704850</xdr:colOff>
          <xdr:row>16</xdr:row>
          <xdr:rowOff>19050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190500</xdr:rowOff>
        </xdr:from>
        <xdr:to>
          <xdr:col>3</xdr:col>
          <xdr:colOff>704850</xdr:colOff>
          <xdr:row>17</xdr:row>
          <xdr:rowOff>38100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171450</xdr:rowOff>
        </xdr:from>
        <xdr:to>
          <xdr:col>3</xdr:col>
          <xdr:colOff>704850</xdr:colOff>
          <xdr:row>30</xdr:row>
          <xdr:rowOff>19050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29</xdr:row>
          <xdr:rowOff>180975</xdr:rowOff>
        </xdr:from>
        <xdr:to>
          <xdr:col>3</xdr:col>
          <xdr:colOff>695325</xdr:colOff>
          <xdr:row>31</xdr:row>
          <xdr:rowOff>19050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30</xdr:row>
          <xdr:rowOff>180975</xdr:rowOff>
        </xdr:from>
        <xdr:to>
          <xdr:col>3</xdr:col>
          <xdr:colOff>695325</xdr:colOff>
          <xdr:row>32</xdr:row>
          <xdr:rowOff>19050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180975</xdr:rowOff>
        </xdr:from>
        <xdr:to>
          <xdr:col>3</xdr:col>
          <xdr:colOff>676275</xdr:colOff>
          <xdr:row>61</xdr:row>
          <xdr:rowOff>19050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180975</xdr:rowOff>
        </xdr:from>
        <xdr:to>
          <xdr:col>3</xdr:col>
          <xdr:colOff>676275</xdr:colOff>
          <xdr:row>62</xdr:row>
          <xdr:rowOff>19050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0</xdr:rowOff>
        </xdr:from>
        <xdr:to>
          <xdr:col>3</xdr:col>
          <xdr:colOff>676275</xdr:colOff>
          <xdr:row>64</xdr:row>
          <xdr:rowOff>38100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76</xdr:row>
          <xdr:rowOff>161925</xdr:rowOff>
        </xdr:from>
        <xdr:to>
          <xdr:col>3</xdr:col>
          <xdr:colOff>676275</xdr:colOff>
          <xdr:row>78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77</xdr:row>
          <xdr:rowOff>171450</xdr:rowOff>
        </xdr:from>
        <xdr:to>
          <xdr:col>3</xdr:col>
          <xdr:colOff>676275</xdr:colOff>
          <xdr:row>79</xdr:row>
          <xdr:rowOff>9525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79</xdr:row>
          <xdr:rowOff>0</xdr:rowOff>
        </xdr:from>
        <xdr:to>
          <xdr:col>3</xdr:col>
          <xdr:colOff>676275</xdr:colOff>
          <xdr:row>80</xdr:row>
          <xdr:rowOff>28575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190500</xdr:rowOff>
        </xdr:from>
        <xdr:to>
          <xdr:col>3</xdr:col>
          <xdr:colOff>704850</xdr:colOff>
          <xdr:row>18</xdr:row>
          <xdr:rowOff>38100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190500</xdr:rowOff>
        </xdr:from>
        <xdr:to>
          <xdr:col>3</xdr:col>
          <xdr:colOff>704850</xdr:colOff>
          <xdr:row>19</xdr:row>
          <xdr:rowOff>38100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190500</xdr:rowOff>
        </xdr:from>
        <xdr:to>
          <xdr:col>3</xdr:col>
          <xdr:colOff>704850</xdr:colOff>
          <xdr:row>20</xdr:row>
          <xdr:rowOff>38100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190500</xdr:rowOff>
        </xdr:from>
        <xdr:to>
          <xdr:col>3</xdr:col>
          <xdr:colOff>704850</xdr:colOff>
          <xdr:row>21</xdr:row>
          <xdr:rowOff>38100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190500</xdr:rowOff>
        </xdr:from>
        <xdr:to>
          <xdr:col>3</xdr:col>
          <xdr:colOff>704850</xdr:colOff>
          <xdr:row>22</xdr:row>
          <xdr:rowOff>38100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190500</xdr:rowOff>
        </xdr:from>
        <xdr:to>
          <xdr:col>3</xdr:col>
          <xdr:colOff>704850</xdr:colOff>
          <xdr:row>23</xdr:row>
          <xdr:rowOff>38100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190500</xdr:rowOff>
        </xdr:from>
        <xdr:to>
          <xdr:col>3</xdr:col>
          <xdr:colOff>704850</xdr:colOff>
          <xdr:row>24</xdr:row>
          <xdr:rowOff>38100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190500</xdr:rowOff>
        </xdr:from>
        <xdr:to>
          <xdr:col>3</xdr:col>
          <xdr:colOff>704850</xdr:colOff>
          <xdr:row>25</xdr:row>
          <xdr:rowOff>38100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190500</xdr:rowOff>
        </xdr:from>
        <xdr:to>
          <xdr:col>3</xdr:col>
          <xdr:colOff>704850</xdr:colOff>
          <xdr:row>26</xdr:row>
          <xdr:rowOff>38100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190500</xdr:rowOff>
        </xdr:from>
        <xdr:to>
          <xdr:col>3</xdr:col>
          <xdr:colOff>704850</xdr:colOff>
          <xdr:row>27</xdr:row>
          <xdr:rowOff>38100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190500</xdr:rowOff>
        </xdr:from>
        <xdr:to>
          <xdr:col>3</xdr:col>
          <xdr:colOff>704850</xdr:colOff>
          <xdr:row>28</xdr:row>
          <xdr:rowOff>38100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190500</xdr:rowOff>
        </xdr:from>
        <xdr:to>
          <xdr:col>3</xdr:col>
          <xdr:colOff>704850</xdr:colOff>
          <xdr:row>29</xdr:row>
          <xdr:rowOff>38100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65</xdr:row>
          <xdr:rowOff>171450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66</xdr:row>
          <xdr:rowOff>171450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67</xdr:row>
          <xdr:rowOff>171450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68</xdr:row>
          <xdr:rowOff>171450</xdr:rowOff>
        </xdr:from>
        <xdr:to>
          <xdr:col>3</xdr:col>
          <xdr:colOff>676275</xdr:colOff>
          <xdr:row>70</xdr:row>
          <xdr:rowOff>9525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69</xdr:row>
          <xdr:rowOff>171450</xdr:rowOff>
        </xdr:from>
        <xdr:to>
          <xdr:col>3</xdr:col>
          <xdr:colOff>676275</xdr:colOff>
          <xdr:row>71</xdr:row>
          <xdr:rowOff>9525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70</xdr:row>
          <xdr:rowOff>171450</xdr:rowOff>
        </xdr:from>
        <xdr:to>
          <xdr:col>3</xdr:col>
          <xdr:colOff>676275</xdr:colOff>
          <xdr:row>72</xdr:row>
          <xdr:rowOff>9525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71</xdr:row>
          <xdr:rowOff>171450</xdr:rowOff>
        </xdr:from>
        <xdr:to>
          <xdr:col>3</xdr:col>
          <xdr:colOff>676275</xdr:colOff>
          <xdr:row>73</xdr:row>
          <xdr:rowOff>9525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72</xdr:row>
          <xdr:rowOff>171450</xdr:rowOff>
        </xdr:from>
        <xdr:to>
          <xdr:col>3</xdr:col>
          <xdr:colOff>676275</xdr:colOff>
          <xdr:row>74</xdr:row>
          <xdr:rowOff>9525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73</xdr:row>
          <xdr:rowOff>171450</xdr:rowOff>
        </xdr:from>
        <xdr:to>
          <xdr:col>3</xdr:col>
          <xdr:colOff>676275</xdr:colOff>
          <xdr:row>75</xdr:row>
          <xdr:rowOff>9525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74</xdr:row>
          <xdr:rowOff>171450</xdr:rowOff>
        </xdr:from>
        <xdr:to>
          <xdr:col>3</xdr:col>
          <xdr:colOff>676275</xdr:colOff>
          <xdr:row>76</xdr:row>
          <xdr:rowOff>9525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75</xdr:row>
          <xdr:rowOff>171450</xdr:rowOff>
        </xdr:from>
        <xdr:to>
          <xdr:col>3</xdr:col>
          <xdr:colOff>676275</xdr:colOff>
          <xdr:row>77</xdr:row>
          <xdr:rowOff>9525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65</xdr:row>
          <xdr:rowOff>171450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66</xdr:row>
          <xdr:rowOff>171450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67</xdr:row>
          <xdr:rowOff>171450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68</xdr:row>
          <xdr:rowOff>171450</xdr:rowOff>
        </xdr:from>
        <xdr:to>
          <xdr:col>3</xdr:col>
          <xdr:colOff>676275</xdr:colOff>
          <xdr:row>70</xdr:row>
          <xdr:rowOff>9525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1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69</xdr:row>
          <xdr:rowOff>171450</xdr:rowOff>
        </xdr:from>
        <xdr:to>
          <xdr:col>3</xdr:col>
          <xdr:colOff>676275</xdr:colOff>
          <xdr:row>71</xdr:row>
          <xdr:rowOff>9525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1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70</xdr:row>
          <xdr:rowOff>171450</xdr:rowOff>
        </xdr:from>
        <xdr:to>
          <xdr:col>3</xdr:col>
          <xdr:colOff>676275</xdr:colOff>
          <xdr:row>72</xdr:row>
          <xdr:rowOff>9525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1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71</xdr:row>
          <xdr:rowOff>171450</xdr:rowOff>
        </xdr:from>
        <xdr:to>
          <xdr:col>3</xdr:col>
          <xdr:colOff>676275</xdr:colOff>
          <xdr:row>73</xdr:row>
          <xdr:rowOff>9525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1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72</xdr:row>
          <xdr:rowOff>171450</xdr:rowOff>
        </xdr:from>
        <xdr:to>
          <xdr:col>3</xdr:col>
          <xdr:colOff>676275</xdr:colOff>
          <xdr:row>74</xdr:row>
          <xdr:rowOff>9525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1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114300</xdr:colOff>
      <xdr:row>0</xdr:row>
      <xdr:rowOff>114300</xdr:rowOff>
    </xdr:from>
    <xdr:to>
      <xdr:col>2</xdr:col>
      <xdr:colOff>466725</xdr:colOff>
      <xdr:row>3</xdr:row>
      <xdr:rowOff>102226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0256A03-C0ED-49E8-8731-8C6ED4749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4300"/>
          <a:ext cx="1238250" cy="749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180975</xdr:rowOff>
        </xdr:from>
        <xdr:to>
          <xdr:col>3</xdr:col>
          <xdr:colOff>704850</xdr:colOff>
          <xdr:row>13</xdr:row>
          <xdr:rowOff>19050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2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180975</xdr:rowOff>
        </xdr:from>
        <xdr:to>
          <xdr:col>3</xdr:col>
          <xdr:colOff>704850</xdr:colOff>
          <xdr:row>15</xdr:row>
          <xdr:rowOff>19050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2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180975</xdr:rowOff>
        </xdr:from>
        <xdr:to>
          <xdr:col>3</xdr:col>
          <xdr:colOff>704850</xdr:colOff>
          <xdr:row>14</xdr:row>
          <xdr:rowOff>19050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2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3</xdr:col>
          <xdr:colOff>704850</xdr:colOff>
          <xdr:row>16</xdr:row>
          <xdr:rowOff>19050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2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190500</xdr:rowOff>
        </xdr:from>
        <xdr:to>
          <xdr:col>3</xdr:col>
          <xdr:colOff>704850</xdr:colOff>
          <xdr:row>17</xdr:row>
          <xdr:rowOff>38100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2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171450</xdr:rowOff>
        </xdr:from>
        <xdr:to>
          <xdr:col>3</xdr:col>
          <xdr:colOff>704850</xdr:colOff>
          <xdr:row>30</xdr:row>
          <xdr:rowOff>19050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2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29</xdr:row>
          <xdr:rowOff>180975</xdr:rowOff>
        </xdr:from>
        <xdr:to>
          <xdr:col>3</xdr:col>
          <xdr:colOff>695325</xdr:colOff>
          <xdr:row>31</xdr:row>
          <xdr:rowOff>19050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2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30</xdr:row>
          <xdr:rowOff>180975</xdr:rowOff>
        </xdr:from>
        <xdr:to>
          <xdr:col>3</xdr:col>
          <xdr:colOff>695325</xdr:colOff>
          <xdr:row>32</xdr:row>
          <xdr:rowOff>19050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2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51</xdr:row>
          <xdr:rowOff>180975</xdr:rowOff>
        </xdr:from>
        <xdr:to>
          <xdr:col>3</xdr:col>
          <xdr:colOff>676275</xdr:colOff>
          <xdr:row>53</xdr:row>
          <xdr:rowOff>19050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52</xdr:row>
          <xdr:rowOff>180975</xdr:rowOff>
        </xdr:from>
        <xdr:to>
          <xdr:col>3</xdr:col>
          <xdr:colOff>676275</xdr:colOff>
          <xdr:row>54</xdr:row>
          <xdr:rowOff>19050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2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53</xdr:row>
          <xdr:rowOff>171450</xdr:rowOff>
        </xdr:from>
        <xdr:to>
          <xdr:col>3</xdr:col>
          <xdr:colOff>676275</xdr:colOff>
          <xdr:row>55</xdr:row>
          <xdr:rowOff>9525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2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0</xdr:rowOff>
        </xdr:from>
        <xdr:to>
          <xdr:col>3</xdr:col>
          <xdr:colOff>676275</xdr:colOff>
          <xdr:row>56</xdr:row>
          <xdr:rowOff>38100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2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171450</xdr:rowOff>
        </xdr:from>
        <xdr:to>
          <xdr:col>3</xdr:col>
          <xdr:colOff>676275</xdr:colOff>
          <xdr:row>57</xdr:row>
          <xdr:rowOff>9525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2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68</xdr:row>
          <xdr:rowOff>161925</xdr:rowOff>
        </xdr:from>
        <xdr:to>
          <xdr:col>3</xdr:col>
          <xdr:colOff>676275</xdr:colOff>
          <xdr:row>70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2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69</xdr:row>
          <xdr:rowOff>171450</xdr:rowOff>
        </xdr:from>
        <xdr:to>
          <xdr:col>3</xdr:col>
          <xdr:colOff>676275</xdr:colOff>
          <xdr:row>71</xdr:row>
          <xdr:rowOff>9525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2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71</xdr:row>
          <xdr:rowOff>0</xdr:rowOff>
        </xdr:from>
        <xdr:to>
          <xdr:col>3</xdr:col>
          <xdr:colOff>676275</xdr:colOff>
          <xdr:row>72</xdr:row>
          <xdr:rowOff>28575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2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190500</xdr:rowOff>
        </xdr:from>
        <xdr:to>
          <xdr:col>3</xdr:col>
          <xdr:colOff>704850</xdr:colOff>
          <xdr:row>18</xdr:row>
          <xdr:rowOff>38100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2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190500</xdr:rowOff>
        </xdr:from>
        <xdr:to>
          <xdr:col>3</xdr:col>
          <xdr:colOff>704850</xdr:colOff>
          <xdr:row>19</xdr:row>
          <xdr:rowOff>38100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2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190500</xdr:rowOff>
        </xdr:from>
        <xdr:to>
          <xdr:col>3</xdr:col>
          <xdr:colOff>704850</xdr:colOff>
          <xdr:row>20</xdr:row>
          <xdr:rowOff>38100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2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190500</xdr:rowOff>
        </xdr:from>
        <xdr:to>
          <xdr:col>3</xdr:col>
          <xdr:colOff>704850</xdr:colOff>
          <xdr:row>21</xdr:row>
          <xdr:rowOff>38100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2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190500</xdr:rowOff>
        </xdr:from>
        <xdr:to>
          <xdr:col>3</xdr:col>
          <xdr:colOff>704850</xdr:colOff>
          <xdr:row>22</xdr:row>
          <xdr:rowOff>38100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2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190500</xdr:rowOff>
        </xdr:from>
        <xdr:to>
          <xdr:col>3</xdr:col>
          <xdr:colOff>704850</xdr:colOff>
          <xdr:row>23</xdr:row>
          <xdr:rowOff>38100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2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190500</xdr:rowOff>
        </xdr:from>
        <xdr:to>
          <xdr:col>3</xdr:col>
          <xdr:colOff>704850</xdr:colOff>
          <xdr:row>24</xdr:row>
          <xdr:rowOff>38100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2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190500</xdr:rowOff>
        </xdr:from>
        <xdr:to>
          <xdr:col>3</xdr:col>
          <xdr:colOff>704850</xdr:colOff>
          <xdr:row>25</xdr:row>
          <xdr:rowOff>38100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2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190500</xdr:rowOff>
        </xdr:from>
        <xdr:to>
          <xdr:col>3</xdr:col>
          <xdr:colOff>704850</xdr:colOff>
          <xdr:row>26</xdr:row>
          <xdr:rowOff>38100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2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190500</xdr:rowOff>
        </xdr:from>
        <xdr:to>
          <xdr:col>3</xdr:col>
          <xdr:colOff>704850</xdr:colOff>
          <xdr:row>27</xdr:row>
          <xdr:rowOff>38100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2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190500</xdr:rowOff>
        </xdr:from>
        <xdr:to>
          <xdr:col>3</xdr:col>
          <xdr:colOff>704850</xdr:colOff>
          <xdr:row>28</xdr:row>
          <xdr:rowOff>38100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2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190500</xdr:rowOff>
        </xdr:from>
        <xdr:to>
          <xdr:col>3</xdr:col>
          <xdr:colOff>704850</xdr:colOff>
          <xdr:row>29</xdr:row>
          <xdr:rowOff>38100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2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56</xdr:row>
          <xdr:rowOff>171450</xdr:rowOff>
        </xdr:from>
        <xdr:to>
          <xdr:col>3</xdr:col>
          <xdr:colOff>676275</xdr:colOff>
          <xdr:row>58</xdr:row>
          <xdr:rowOff>9525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2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2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2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2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2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2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2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2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2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65</xdr:row>
          <xdr:rowOff>171450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2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66</xdr:row>
          <xdr:rowOff>171450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2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67</xdr:row>
          <xdr:rowOff>171450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2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2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2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2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2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2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2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2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2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124764</xdr:rowOff>
    </xdr:from>
    <xdr:to>
      <xdr:col>2</xdr:col>
      <xdr:colOff>476250</xdr:colOff>
      <xdr:row>3</xdr:row>
      <xdr:rowOff>112690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7266B1-5C78-4EA2-BC28-589BDAAE8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4764"/>
          <a:ext cx="1238250" cy="7499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180975</xdr:rowOff>
    </xdr:from>
    <xdr:to>
      <xdr:col>3</xdr:col>
      <xdr:colOff>314325</xdr:colOff>
      <xdr:row>7</xdr:row>
      <xdr:rowOff>152400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E68EA36B-8FB0-4E9D-8446-A18A3CE7F103}"/>
            </a:ext>
          </a:extLst>
        </xdr:cNvPr>
        <xdr:cNvCxnSpPr/>
      </xdr:nvCxnSpPr>
      <xdr:spPr>
        <a:xfrm>
          <a:off x="1990725" y="895350"/>
          <a:ext cx="314325" cy="7334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4</xdr:row>
      <xdr:rowOff>95250</xdr:rowOff>
    </xdr:from>
    <xdr:to>
      <xdr:col>4</xdr:col>
      <xdr:colOff>952500</xdr:colOff>
      <xdr:row>7</xdr:row>
      <xdr:rowOff>180975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213603BE-3BC2-4B38-9F5E-71CD1A7601D5}"/>
            </a:ext>
          </a:extLst>
        </xdr:cNvPr>
        <xdr:cNvCxnSpPr/>
      </xdr:nvCxnSpPr>
      <xdr:spPr>
        <a:xfrm flipH="1">
          <a:off x="3629025" y="1000125"/>
          <a:ext cx="285750" cy="6572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142875</xdr:colOff>
      <xdr:row>0</xdr:row>
      <xdr:rowOff>180975</xdr:rowOff>
    </xdr:from>
    <xdr:to>
      <xdr:col>1</xdr:col>
      <xdr:colOff>619125</xdr:colOff>
      <xdr:row>3</xdr:row>
      <xdr:rowOff>73651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69B3F4D-2B5B-42C8-B2FD-DF455DB2C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0975"/>
          <a:ext cx="1238250" cy="7499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285750</xdr:rowOff>
    </xdr:from>
    <xdr:to>
      <xdr:col>2</xdr:col>
      <xdr:colOff>285750</xdr:colOff>
      <xdr:row>4</xdr:row>
      <xdr:rowOff>196778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5E5ED3-DA4E-48A2-8DC5-AAB789D5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0"/>
          <a:ext cx="1114425" cy="863528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5</xdr:row>
      <xdr:rowOff>161925</xdr:rowOff>
    </xdr:from>
    <xdr:to>
      <xdr:col>3</xdr:col>
      <xdr:colOff>447675</xdr:colOff>
      <xdr:row>12</xdr:row>
      <xdr:rowOff>114300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2E3A0B8-40C1-4EE6-A08B-109EEA900342}"/>
            </a:ext>
          </a:extLst>
        </xdr:cNvPr>
        <xdr:cNvCxnSpPr/>
      </xdr:nvCxnSpPr>
      <xdr:spPr>
        <a:xfrm flipH="1">
          <a:off x="1562100" y="1323975"/>
          <a:ext cx="847725" cy="12858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6</xdr:row>
      <xdr:rowOff>114300</xdr:rowOff>
    </xdr:from>
    <xdr:to>
      <xdr:col>3</xdr:col>
      <xdr:colOff>828675</xdr:colOff>
      <xdr:row>13</xdr:row>
      <xdr:rowOff>133350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C58801A1-B385-42FF-BFAA-92D0D058FA51}"/>
            </a:ext>
          </a:extLst>
        </xdr:cNvPr>
        <xdr:cNvCxnSpPr/>
      </xdr:nvCxnSpPr>
      <xdr:spPr>
        <a:xfrm flipH="1">
          <a:off x="1590675" y="1466850"/>
          <a:ext cx="1200150" cy="13525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7" Type="http://schemas.openxmlformats.org/officeDocument/2006/relationships/ctrlProp" Target="../ctrlProps/ctrlProp5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8" Type="http://schemas.openxmlformats.org/officeDocument/2006/relationships/ctrlProp" Target="../ctrlProps/ctrlProp54.xml"/><Relationship Id="rId3" Type="http://schemas.openxmlformats.org/officeDocument/2006/relationships/ctrlProp" Target="../ctrlProps/ctrlProp49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561B-29C0-425B-BD0B-5DE3F9E2F6E6}">
  <dimension ref="A2:P38"/>
  <sheetViews>
    <sheetView showZeros="0" tabSelected="1" workbookViewId="0">
      <selection activeCell="H6" sqref="H6"/>
    </sheetView>
  </sheetViews>
  <sheetFormatPr baseColWidth="10" defaultRowHeight="15" x14ac:dyDescent="0.25"/>
  <cols>
    <col min="1" max="1" width="2.28515625" customWidth="1"/>
    <col min="3" max="3" width="14.85546875" customWidth="1"/>
    <col min="4" max="4" width="11.7109375" customWidth="1"/>
    <col min="6" max="6" width="17" customWidth="1"/>
    <col min="7" max="7" width="13.140625" customWidth="1"/>
    <col min="10" max="10" width="15.85546875" customWidth="1"/>
    <col min="11" max="11" width="14.7109375" customWidth="1"/>
    <col min="13" max="13" width="13.5703125" customWidth="1"/>
    <col min="15" max="15" width="13.28515625" customWidth="1"/>
    <col min="16" max="16" width="1.85546875" customWidth="1"/>
  </cols>
  <sheetData>
    <row r="2" spans="1:16" x14ac:dyDescent="0.25">
      <c r="N2" s="115" t="s">
        <v>40</v>
      </c>
    </row>
    <row r="3" spans="1:16" ht="27" thickBot="1" x14ac:dyDescent="0.45">
      <c r="B3" s="240" t="s">
        <v>38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1:16" ht="15.75" x14ac:dyDescent="0.25">
      <c r="E4" s="7"/>
      <c r="M4" s="8" t="s">
        <v>0</v>
      </c>
      <c r="N4" s="9" t="s">
        <v>1</v>
      </c>
      <c r="O4" s="10" t="s">
        <v>2</v>
      </c>
    </row>
    <row r="5" spans="1:16" ht="15.75" x14ac:dyDescent="0.25">
      <c r="B5" s="242" t="s">
        <v>39</v>
      </c>
      <c r="C5" s="242"/>
      <c r="D5" s="242"/>
      <c r="E5" s="242"/>
      <c r="F5" s="242"/>
      <c r="G5" s="242"/>
      <c r="H5" s="242"/>
      <c r="I5" s="170"/>
      <c r="J5" s="110"/>
      <c r="K5" s="110"/>
      <c r="M5" s="12" t="s">
        <v>4</v>
      </c>
      <c r="N5" s="13">
        <f>O44</f>
        <v>0</v>
      </c>
      <c r="O5" s="91">
        <f>O45</f>
        <v>0</v>
      </c>
    </row>
    <row r="6" spans="1:16" ht="16.5" thickBot="1" x14ac:dyDescent="0.3">
      <c r="E6" s="7"/>
      <c r="M6" s="14" t="s">
        <v>5</v>
      </c>
      <c r="N6" s="15">
        <f>O92</f>
        <v>0</v>
      </c>
      <c r="O6" s="16">
        <f>O93</f>
        <v>0</v>
      </c>
    </row>
    <row r="7" spans="1:16" ht="15.75" thickBot="1" x14ac:dyDescent="0.3">
      <c r="B7" s="113" t="s">
        <v>41</v>
      </c>
      <c r="C7" s="17"/>
      <c r="D7" s="17"/>
      <c r="E7" s="153"/>
      <c r="H7" s="87"/>
      <c r="I7" s="87"/>
      <c r="J7" s="241"/>
      <c r="K7" s="241"/>
      <c r="M7" s="18" t="s">
        <v>6</v>
      </c>
      <c r="N7" s="19">
        <f>SUM(N5:N6)</f>
        <v>0</v>
      </c>
      <c r="O7" s="90">
        <f>IF(N7&gt;80,1,N7/80)</f>
        <v>0</v>
      </c>
    </row>
    <row r="8" spans="1:16" x14ac:dyDescent="0.25">
      <c r="B8" s="72"/>
      <c r="C8" s="243" t="s">
        <v>42</v>
      </c>
      <c r="D8" s="243"/>
      <c r="E8" s="243"/>
      <c r="F8" s="243"/>
      <c r="G8" s="243"/>
      <c r="H8" s="243"/>
      <c r="I8" s="243"/>
      <c r="J8" s="243"/>
      <c r="K8" s="243"/>
    </row>
    <row r="9" spans="1:16" ht="18.75" customHeight="1" x14ac:dyDescent="0.25">
      <c r="B9" s="111"/>
      <c r="C9" s="111"/>
      <c r="D9" s="111"/>
      <c r="E9" s="194"/>
      <c r="F9" s="194"/>
      <c r="G9" s="194"/>
      <c r="H9" s="194"/>
      <c r="I9" s="194"/>
      <c r="J9" s="194"/>
    </row>
    <row r="10" spans="1:16" ht="6.75" customHeight="1" x14ac:dyDescent="0.25">
      <c r="A10" s="21"/>
      <c r="B10" s="22"/>
      <c r="C10" s="22"/>
      <c r="D10" s="22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8.75" x14ac:dyDescent="0.3">
      <c r="A11" s="21"/>
      <c r="B11" s="24" t="s">
        <v>4</v>
      </c>
      <c r="C11" s="24"/>
      <c r="D11" s="24"/>
      <c r="E11" s="3"/>
      <c r="H11" s="115" t="s">
        <v>82</v>
      </c>
      <c r="P11" s="21"/>
    </row>
    <row r="12" spans="1:16" ht="15.75" thickBot="1" x14ac:dyDescent="0.3">
      <c r="A12" s="21"/>
      <c r="E12" s="7"/>
      <c r="H12" s="101"/>
      <c r="I12" s="105"/>
      <c r="J12" s="105"/>
      <c r="P12" s="21"/>
    </row>
    <row r="13" spans="1:16" ht="15.75" thickBot="1" x14ac:dyDescent="0.3">
      <c r="A13" s="21"/>
      <c r="B13" s="25" t="s">
        <v>7</v>
      </c>
      <c r="C13" s="25" t="s">
        <v>83</v>
      </c>
      <c r="D13" s="25" t="s">
        <v>68</v>
      </c>
      <c r="E13" s="25" t="s">
        <v>9</v>
      </c>
      <c r="F13" s="25" t="s">
        <v>77</v>
      </c>
      <c r="G13" s="25" t="s">
        <v>84</v>
      </c>
      <c r="H13" s="25" t="s">
        <v>10</v>
      </c>
      <c r="I13" s="144" t="s">
        <v>66</v>
      </c>
      <c r="J13" s="144" t="s">
        <v>11</v>
      </c>
      <c r="K13" s="25" t="s">
        <v>33</v>
      </c>
      <c r="L13" s="25" t="s">
        <v>12</v>
      </c>
      <c r="M13" s="25" t="s">
        <v>13</v>
      </c>
      <c r="N13" s="25" t="s">
        <v>14</v>
      </c>
      <c r="O13" s="25" t="s">
        <v>1</v>
      </c>
      <c r="P13" s="21"/>
    </row>
    <row r="14" spans="1:16" ht="15.75" thickBot="1" x14ac:dyDescent="0.3">
      <c r="A14" s="21"/>
      <c r="B14" s="26"/>
      <c r="C14" s="27"/>
      <c r="D14" s="27"/>
      <c r="E14" s="28"/>
      <c r="F14" s="27"/>
      <c r="G14" s="27"/>
      <c r="H14" s="27"/>
      <c r="I14" s="27"/>
      <c r="J14" s="27"/>
      <c r="K14" s="59"/>
      <c r="L14" s="29">
        <v>0.9</v>
      </c>
      <c r="M14" s="29" t="s">
        <v>15</v>
      </c>
      <c r="N14" s="29" t="s">
        <v>29</v>
      </c>
      <c r="O14" s="48"/>
      <c r="P14" s="21"/>
    </row>
    <row r="15" spans="1:16" x14ac:dyDescent="0.25">
      <c r="A15" s="21"/>
      <c r="B15" s="126">
        <v>1</v>
      </c>
      <c r="C15" s="173" t="b">
        <v>1</v>
      </c>
      <c r="D15" s="173" t="b">
        <v>0</v>
      </c>
      <c r="E15" s="1"/>
      <c r="F15" s="65" t="s">
        <v>85</v>
      </c>
      <c r="G15" s="216" t="b">
        <v>1</v>
      </c>
      <c r="H15" s="128">
        <v>2</v>
      </c>
      <c r="I15" s="219">
        <f>IF(D15,H15*1.2,H15)</f>
        <v>2</v>
      </c>
      <c r="J15" s="129">
        <v>30</v>
      </c>
      <c r="K15" s="50">
        <f>IF(G15,J15*0.8,J15)</f>
        <v>24</v>
      </c>
      <c r="L15" s="180">
        <f>IF(C15=TRUE,$L$14*SUM(I15:I15)*B15,$L$14*SUM(I15:I15)*#REF!)</f>
        <v>1.8</v>
      </c>
      <c r="M15" s="107">
        <f>I15*1.2</f>
        <v>2.4</v>
      </c>
      <c r="N15" s="30">
        <f>I15*J15*0.04</f>
        <v>2.4</v>
      </c>
      <c r="O15" s="31">
        <f>SUM(L15+M15+N15)</f>
        <v>6.6</v>
      </c>
      <c r="P15" s="21"/>
    </row>
    <row r="16" spans="1:16" x14ac:dyDescent="0.25">
      <c r="A16" s="21"/>
      <c r="B16" s="127">
        <v>1</v>
      </c>
      <c r="C16" s="174" t="b">
        <v>1</v>
      </c>
      <c r="D16" s="174" t="b">
        <v>1</v>
      </c>
      <c r="E16" s="3"/>
      <c r="F16" s="4" t="s">
        <v>86</v>
      </c>
      <c r="G16" s="217" t="b">
        <v>0</v>
      </c>
      <c r="H16" s="130">
        <v>3</v>
      </c>
      <c r="I16" s="218">
        <f>IF(D16,H16*1.2,H16)</f>
        <v>3.5999999999999996</v>
      </c>
      <c r="J16" s="131">
        <v>25</v>
      </c>
      <c r="K16" s="50">
        <f>IF(G15,J16*0.8,J16)</f>
        <v>20</v>
      </c>
      <c r="L16" s="181">
        <f>IF(C16=TRUE,$L$14*SUM(I16:I16)*B16,$L$14*SUM(I16:I16)*#REF!)</f>
        <v>3.2399999999999998</v>
      </c>
      <c r="M16" s="108">
        <f>I16*1.2</f>
        <v>4.3199999999999994</v>
      </c>
      <c r="N16" s="32">
        <f>I16*J16*0.04</f>
        <v>3.5999999999999996</v>
      </c>
      <c r="O16" s="33">
        <f>SUM(L16+M16+N16)</f>
        <v>11.159999999999998</v>
      </c>
      <c r="P16" s="21"/>
    </row>
    <row r="19" spans="2:15" ht="15" customHeight="1" x14ac:dyDescent="0.25">
      <c r="B19" s="115" t="s">
        <v>71</v>
      </c>
      <c r="F19" s="113" t="s">
        <v>72</v>
      </c>
      <c r="G19" s="113"/>
      <c r="K19" s="239" t="s">
        <v>73</v>
      </c>
      <c r="L19" s="239"/>
      <c r="M19" s="239"/>
      <c r="N19" s="239"/>
      <c r="O19" s="239"/>
    </row>
    <row r="20" spans="2:15" x14ac:dyDescent="0.25">
      <c r="F20" s="114" t="s">
        <v>43</v>
      </c>
      <c r="G20" s="114"/>
      <c r="K20" s="239"/>
      <c r="L20" s="239"/>
      <c r="M20" s="239"/>
      <c r="N20" s="239"/>
      <c r="O20" s="239"/>
    </row>
    <row r="21" spans="2:15" x14ac:dyDescent="0.25">
      <c r="F21" s="114" t="s">
        <v>69</v>
      </c>
      <c r="G21" s="114"/>
      <c r="K21" s="239"/>
      <c r="L21" s="239"/>
      <c r="M21" s="239"/>
      <c r="N21" s="239"/>
      <c r="O21" s="239"/>
    </row>
    <row r="24" spans="2:15" x14ac:dyDescent="0.25">
      <c r="F24" s="113" t="s">
        <v>74</v>
      </c>
      <c r="G24" s="113"/>
    </row>
    <row r="25" spans="2:15" x14ac:dyDescent="0.25">
      <c r="F25" s="114" t="s">
        <v>45</v>
      </c>
      <c r="G25" s="114"/>
    </row>
    <row r="27" spans="2:15" ht="15.75" thickBot="1" x14ac:dyDescent="0.3">
      <c r="E27" s="244"/>
      <c r="F27" s="244"/>
      <c r="G27" s="244"/>
      <c r="H27" s="244"/>
      <c r="I27" s="7"/>
    </row>
    <row r="28" spans="2:15" ht="15.75" thickBot="1" x14ac:dyDescent="0.3">
      <c r="B28" s="229" t="s">
        <v>34</v>
      </c>
      <c r="C28" s="230"/>
      <c r="D28" s="229" t="s">
        <v>35</v>
      </c>
      <c r="E28" s="230"/>
      <c r="F28" s="229" t="s">
        <v>36</v>
      </c>
      <c r="G28" s="252"/>
      <c r="H28" s="230"/>
      <c r="I28" s="105"/>
      <c r="J28" s="105"/>
      <c r="M28" s="7"/>
      <c r="N28" s="210"/>
    </row>
    <row r="29" spans="2:15" x14ac:dyDescent="0.25">
      <c r="B29" s="249" t="s">
        <v>44</v>
      </c>
      <c r="C29" s="250"/>
      <c r="D29" s="199"/>
      <c r="E29" s="215"/>
      <c r="F29" s="231">
        <v>10</v>
      </c>
      <c r="G29" s="232"/>
      <c r="H29" s="233"/>
      <c r="I29" s="3"/>
      <c r="J29" s="209"/>
      <c r="M29" s="7"/>
    </row>
    <row r="30" spans="2:15" x14ac:dyDescent="0.25">
      <c r="B30" s="234"/>
      <c r="C30" s="248"/>
      <c r="D30" s="195"/>
      <c r="E30" s="196"/>
      <c r="F30" s="234"/>
      <c r="G30" s="235"/>
      <c r="H30" s="236"/>
      <c r="I30" s="3"/>
      <c r="J30" s="209"/>
      <c r="M30" s="7"/>
      <c r="N30" s="45"/>
    </row>
    <row r="31" spans="2:15" ht="14.25" customHeight="1" x14ac:dyDescent="0.25">
      <c r="B31" s="234"/>
      <c r="C31" s="248"/>
      <c r="D31" s="195"/>
      <c r="E31" s="196"/>
      <c r="F31" s="231"/>
      <c r="G31" s="232"/>
      <c r="H31" s="233"/>
      <c r="I31" s="3"/>
      <c r="J31" s="209"/>
      <c r="M31" s="7"/>
    </row>
    <row r="32" spans="2:15" x14ac:dyDescent="0.25">
      <c r="B32" s="234"/>
      <c r="C32" s="248"/>
      <c r="D32" s="195"/>
      <c r="E32" s="196"/>
      <c r="F32" s="234"/>
      <c r="G32" s="235"/>
      <c r="H32" s="236"/>
      <c r="I32" s="3"/>
      <c r="J32" s="209"/>
      <c r="N32" s="45"/>
    </row>
    <row r="33" spans="2:14" x14ac:dyDescent="0.25">
      <c r="B33" s="234"/>
      <c r="C33" s="248"/>
      <c r="D33" s="195"/>
      <c r="E33" s="196"/>
      <c r="F33" s="231"/>
      <c r="G33" s="232"/>
      <c r="H33" s="233"/>
      <c r="I33" s="3"/>
      <c r="J33" s="209"/>
      <c r="N33" s="45"/>
    </row>
    <row r="34" spans="2:14" ht="16.5" thickBot="1" x14ac:dyDescent="0.3">
      <c r="B34" s="226"/>
      <c r="C34" s="251"/>
      <c r="D34" s="197"/>
      <c r="E34" s="198"/>
      <c r="F34" s="226"/>
      <c r="G34" s="227"/>
      <c r="H34" s="228"/>
      <c r="I34" s="3"/>
      <c r="J34" s="209"/>
      <c r="K34" s="211"/>
      <c r="L34" s="211"/>
      <c r="M34" s="211"/>
      <c r="N34" s="212"/>
    </row>
    <row r="35" spans="2:14" ht="16.5" thickBot="1" x14ac:dyDescent="0.3">
      <c r="D35" s="237"/>
      <c r="E35" s="238"/>
      <c r="F35" s="245">
        <f>SUM(F29:F34)</f>
        <v>10</v>
      </c>
      <c r="G35" s="246"/>
      <c r="H35" s="247"/>
      <c r="I35" s="214"/>
      <c r="J35" s="106"/>
      <c r="K35" s="211"/>
      <c r="L35" s="211"/>
      <c r="M35" s="211"/>
      <c r="N35" s="213"/>
    </row>
    <row r="37" spans="2:14" x14ac:dyDescent="0.25">
      <c r="H37" s="115" t="s">
        <v>75</v>
      </c>
      <c r="I37" s="115"/>
    </row>
    <row r="38" spans="2:14" x14ac:dyDescent="0.25">
      <c r="H38" s="114" t="s">
        <v>65</v>
      </c>
      <c r="I38" s="114"/>
    </row>
  </sheetData>
  <sheetProtection sheet="1" objects="1" scenarios="1" selectLockedCells="1" selectUnlockedCells="1"/>
  <mergeCells count="23">
    <mergeCell ref="D35:E35"/>
    <mergeCell ref="K19:O21"/>
    <mergeCell ref="B3:O3"/>
    <mergeCell ref="J7:K7"/>
    <mergeCell ref="B5:H5"/>
    <mergeCell ref="C8:K8"/>
    <mergeCell ref="E27:H27"/>
    <mergeCell ref="F35:H35"/>
    <mergeCell ref="B31:C31"/>
    <mergeCell ref="B32:C32"/>
    <mergeCell ref="B33:C33"/>
    <mergeCell ref="B28:C28"/>
    <mergeCell ref="B29:C29"/>
    <mergeCell ref="B30:C30"/>
    <mergeCell ref="B34:C34"/>
    <mergeCell ref="F28:H28"/>
    <mergeCell ref="F34:H34"/>
    <mergeCell ref="D28:E28"/>
    <mergeCell ref="F29:H29"/>
    <mergeCell ref="F30:H30"/>
    <mergeCell ref="F31:H31"/>
    <mergeCell ref="F32:H32"/>
    <mergeCell ref="F33:H33"/>
  </mergeCells>
  <conditionalFormatting sqref="B5">
    <cfRule type="cellIs" dxfId="26" priority="3" operator="greaterThan">
      <formula>0</formula>
    </cfRule>
  </conditionalFormatting>
  <conditionalFormatting sqref="B15:B16">
    <cfRule type="cellIs" dxfId="25" priority="6" operator="greaterThan">
      <formula>0</formula>
    </cfRule>
  </conditionalFormatting>
  <conditionalFormatting sqref="K15:O16">
    <cfRule type="cellIs" dxfId="24" priority="2" operator="between">
      <formula>0.01</formula>
      <formula>100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FECF-CC50-4B6E-9BD7-123D44C65DBF}">
  <dimension ref="A1:P93"/>
  <sheetViews>
    <sheetView showZeros="0" workbookViewId="0">
      <selection activeCell="O89" sqref="O89"/>
    </sheetView>
  </sheetViews>
  <sheetFormatPr baseColWidth="10" defaultColWidth="11.28515625" defaultRowHeight="15" x14ac:dyDescent="0.25"/>
  <cols>
    <col min="1" max="1" width="1.140625" customWidth="1"/>
    <col min="2" max="2" width="13.28515625" customWidth="1"/>
    <col min="3" max="3" width="15" customWidth="1"/>
    <col min="4" max="4" width="11.7109375" customWidth="1"/>
    <col min="5" max="5" width="12.85546875" style="7" customWidth="1"/>
    <col min="6" max="6" width="23.140625" customWidth="1"/>
    <col min="7" max="7" width="17.28515625" customWidth="1"/>
    <col min="8" max="8" width="7.85546875" bestFit="1" customWidth="1"/>
    <col min="9" max="9" width="5" customWidth="1"/>
    <col min="10" max="10" width="15.42578125" customWidth="1"/>
    <col min="11" max="11" width="17.28515625" customWidth="1"/>
    <col min="13" max="13" width="12.140625" customWidth="1"/>
    <col min="14" max="14" width="14.7109375" customWidth="1"/>
    <col min="15" max="15" width="8.7109375" customWidth="1"/>
    <col min="16" max="16" width="1.140625" customWidth="1"/>
  </cols>
  <sheetData>
    <row r="1" spans="1:16" ht="27" thickBot="1" x14ac:dyDescent="0.45">
      <c r="B1" s="240" t="s">
        <v>37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16" ht="16.5" thickBot="1" x14ac:dyDescent="0.3">
      <c r="M2" s="8" t="s">
        <v>0</v>
      </c>
      <c r="N2" s="9" t="s">
        <v>1</v>
      </c>
      <c r="O2" s="10" t="s">
        <v>2</v>
      </c>
    </row>
    <row r="3" spans="1:16" ht="16.5" thickBot="1" x14ac:dyDescent="0.3">
      <c r="F3" s="11" t="s">
        <v>3</v>
      </c>
      <c r="G3" s="187"/>
      <c r="H3" s="254"/>
      <c r="I3" s="254"/>
      <c r="J3" s="254"/>
      <c r="K3" s="255"/>
      <c r="M3" s="12" t="s">
        <v>4</v>
      </c>
      <c r="N3" s="13">
        <f>O42</f>
        <v>42.637999999999998</v>
      </c>
      <c r="O3" s="91">
        <f>O43</f>
        <v>1</v>
      </c>
    </row>
    <row r="4" spans="1:16" ht="16.5" thickBot="1" x14ac:dyDescent="0.3">
      <c r="M4" s="14" t="s">
        <v>5</v>
      </c>
      <c r="N4" s="15">
        <f>O90</f>
        <v>38.739999999999995</v>
      </c>
      <c r="O4" s="145">
        <f>O91</f>
        <v>0.96849999999999992</v>
      </c>
    </row>
    <row r="5" spans="1:16" ht="16.5" thickBot="1" x14ac:dyDescent="0.3">
      <c r="B5" s="72"/>
      <c r="C5" s="17"/>
      <c r="D5" s="17"/>
      <c r="E5"/>
      <c r="H5" s="87"/>
      <c r="I5" s="87"/>
      <c r="J5" s="112"/>
      <c r="K5" s="112"/>
      <c r="M5" s="18" t="s">
        <v>6</v>
      </c>
      <c r="N5" s="171">
        <f>SUM(N3:N4)</f>
        <v>81.377999999999986</v>
      </c>
      <c r="O5" s="172">
        <f>IF(N5&gt;80,1,N5/80)</f>
        <v>1</v>
      </c>
    </row>
    <row r="6" spans="1:16" x14ac:dyDescent="0.25">
      <c r="B6" s="72"/>
      <c r="C6" s="17"/>
      <c r="D6" s="17"/>
      <c r="E6"/>
      <c r="H6" s="88" t="b">
        <v>0</v>
      </c>
      <c r="I6" s="88"/>
      <c r="J6" s="112"/>
      <c r="K6" s="112"/>
    </row>
    <row r="7" spans="1:16" x14ac:dyDescent="0.25">
      <c r="B7" s="111"/>
      <c r="C7" s="111"/>
      <c r="D7" s="20"/>
      <c r="E7" s="43"/>
      <c r="F7" s="43"/>
      <c r="G7" s="43"/>
    </row>
    <row r="8" spans="1:16" ht="6.75" customHeight="1" x14ac:dyDescent="0.25">
      <c r="A8" s="21"/>
      <c r="B8" s="22"/>
      <c r="C8" s="22"/>
      <c r="D8" s="22"/>
      <c r="E8" s="23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ht="18.75" x14ac:dyDescent="0.3">
      <c r="A9" s="21"/>
      <c r="B9" s="24" t="s">
        <v>4</v>
      </c>
      <c r="C9" s="24"/>
      <c r="D9" s="24"/>
      <c r="E9" s="3"/>
      <c r="P9" s="21"/>
    </row>
    <row r="10" spans="1:16" ht="15.75" thickBot="1" x14ac:dyDescent="0.3">
      <c r="A10" s="21"/>
      <c r="H10" s="101"/>
      <c r="I10" s="105"/>
      <c r="J10" s="105"/>
      <c r="P10" s="21"/>
    </row>
    <row r="11" spans="1:16" ht="15.75" thickBot="1" x14ac:dyDescent="0.3">
      <c r="A11" s="21"/>
      <c r="B11" s="25" t="s">
        <v>7</v>
      </c>
      <c r="C11" s="25" t="s">
        <v>8</v>
      </c>
      <c r="D11" s="25" t="s">
        <v>68</v>
      </c>
      <c r="E11" s="25" t="s">
        <v>9</v>
      </c>
      <c r="F11" s="25" t="s">
        <v>77</v>
      </c>
      <c r="G11" s="25" t="s">
        <v>70</v>
      </c>
      <c r="H11" s="25" t="s">
        <v>10</v>
      </c>
      <c r="I11" s="25" t="s">
        <v>66</v>
      </c>
      <c r="J11" s="25" t="s">
        <v>11</v>
      </c>
      <c r="K11" s="25" t="s">
        <v>33</v>
      </c>
      <c r="L11" s="25" t="s">
        <v>12</v>
      </c>
      <c r="M11" s="25" t="s">
        <v>13</v>
      </c>
      <c r="N11" s="25" t="s">
        <v>14</v>
      </c>
      <c r="O11" s="25" t="s">
        <v>1</v>
      </c>
      <c r="P11" s="21"/>
    </row>
    <row r="12" spans="1:16" ht="15.75" thickBot="1" x14ac:dyDescent="0.3">
      <c r="A12" s="21"/>
      <c r="B12" s="26"/>
      <c r="C12" s="27"/>
      <c r="D12" s="27"/>
      <c r="E12" s="28"/>
      <c r="F12" s="27"/>
      <c r="G12" s="59"/>
      <c r="H12" s="27"/>
      <c r="I12" s="27"/>
      <c r="J12" s="27"/>
      <c r="K12" s="59"/>
      <c r="L12" s="61">
        <f>E34</f>
        <v>0.9</v>
      </c>
      <c r="M12" s="61" t="s">
        <v>15</v>
      </c>
      <c r="N12" s="61" t="s">
        <v>29</v>
      </c>
      <c r="O12" s="48"/>
      <c r="P12" s="21"/>
    </row>
    <row r="13" spans="1:16" x14ac:dyDescent="0.25">
      <c r="A13" s="21"/>
      <c r="B13" s="134">
        <v>1</v>
      </c>
      <c r="C13" s="173" t="b">
        <v>1</v>
      </c>
      <c r="D13" s="132" t="b">
        <v>0</v>
      </c>
      <c r="E13" s="1"/>
      <c r="F13" s="65" t="s">
        <v>79</v>
      </c>
      <c r="G13" s="174" t="b">
        <v>1</v>
      </c>
      <c r="H13" s="137">
        <v>2</v>
      </c>
      <c r="I13" s="186">
        <f>IF(D13,H13*1.2,H13)</f>
        <v>2</v>
      </c>
      <c r="J13" s="138">
        <v>31</v>
      </c>
      <c r="K13" s="50">
        <f>IF(G13,J13*0.8,J13)</f>
        <v>24.8</v>
      </c>
      <c r="L13" s="179">
        <f>IF(C13,I13*$L$12,0)</f>
        <v>1.8</v>
      </c>
      <c r="M13" s="108">
        <f>I13*1.2</f>
        <v>2.4</v>
      </c>
      <c r="N13" s="179">
        <f>I13*J13*0.04</f>
        <v>2.48</v>
      </c>
      <c r="O13" s="31">
        <f>SUM(L13+M13+N13)</f>
        <v>6.68</v>
      </c>
      <c r="P13" s="21"/>
    </row>
    <row r="14" spans="1:16" x14ac:dyDescent="0.25">
      <c r="A14" s="21"/>
      <c r="B14" s="135"/>
      <c r="C14" s="174" t="b">
        <v>0</v>
      </c>
      <c r="D14" s="133" t="b">
        <v>0</v>
      </c>
      <c r="E14" s="3"/>
      <c r="F14" s="4" t="s">
        <v>79</v>
      </c>
      <c r="G14" s="174" t="b">
        <v>1</v>
      </c>
      <c r="H14" s="139">
        <v>2</v>
      </c>
      <c r="I14" s="184">
        <f t="shared" ref="I14:I32" si="0">IF(D14,H14*1.2,H14)</f>
        <v>2</v>
      </c>
      <c r="J14" s="140">
        <v>25</v>
      </c>
      <c r="K14" s="50">
        <f t="shared" ref="K14:K32" si="1">IF(G14,J14*0.8,J14)</f>
        <v>20</v>
      </c>
      <c r="L14" s="179">
        <f t="shared" ref="L14:L32" si="2">IF(C14,I14*$L$12,0)</f>
        <v>0</v>
      </c>
      <c r="M14" s="108">
        <f t="shared" ref="M14:M32" si="3">I14*1.2</f>
        <v>2.4</v>
      </c>
      <c r="N14" s="179">
        <f t="shared" ref="N14:N32" si="4">I14*J14*0.04</f>
        <v>2</v>
      </c>
      <c r="O14" s="33">
        <f>SUM(L14+M14+N14)</f>
        <v>4.4000000000000004</v>
      </c>
      <c r="P14" s="21"/>
    </row>
    <row r="15" spans="1:16" x14ac:dyDescent="0.25">
      <c r="A15" s="21"/>
      <c r="B15" s="135">
        <v>1</v>
      </c>
      <c r="C15" s="174" t="b">
        <v>1</v>
      </c>
      <c r="D15" s="133" t="b">
        <v>0</v>
      </c>
      <c r="E15" s="3"/>
      <c r="F15" s="4" t="s">
        <v>78</v>
      </c>
      <c r="G15" s="174" t="b">
        <v>0</v>
      </c>
      <c r="H15" s="139">
        <v>3</v>
      </c>
      <c r="I15" s="184">
        <f t="shared" si="0"/>
        <v>3</v>
      </c>
      <c r="J15" s="140">
        <v>30</v>
      </c>
      <c r="K15" s="50">
        <f t="shared" si="1"/>
        <v>30</v>
      </c>
      <c r="L15" s="179">
        <f t="shared" si="2"/>
        <v>2.7</v>
      </c>
      <c r="M15" s="108">
        <f t="shared" si="3"/>
        <v>3.5999999999999996</v>
      </c>
      <c r="N15" s="179">
        <f t="shared" si="4"/>
        <v>3.6</v>
      </c>
      <c r="O15" s="33">
        <f t="shared" ref="O15:O32" si="5">SUM(L15+M15+N15)</f>
        <v>9.9</v>
      </c>
      <c r="P15" s="21"/>
    </row>
    <row r="16" spans="1:16" x14ac:dyDescent="0.25">
      <c r="A16" s="21"/>
      <c r="B16" s="135"/>
      <c r="C16" s="174" t="b">
        <v>0</v>
      </c>
      <c r="D16" s="133" t="b">
        <v>0</v>
      </c>
      <c r="E16" s="3"/>
      <c r="F16" s="4" t="s">
        <v>78</v>
      </c>
      <c r="G16" s="174" t="b">
        <v>0</v>
      </c>
      <c r="H16" s="139">
        <v>3</v>
      </c>
      <c r="I16" s="184">
        <f t="shared" si="0"/>
        <v>3</v>
      </c>
      <c r="J16" s="140">
        <v>32</v>
      </c>
      <c r="K16" s="50">
        <f t="shared" si="1"/>
        <v>32</v>
      </c>
      <c r="L16" s="179">
        <f t="shared" si="2"/>
        <v>0</v>
      </c>
      <c r="M16" s="108">
        <f t="shared" si="3"/>
        <v>3.5999999999999996</v>
      </c>
      <c r="N16" s="179">
        <f t="shared" si="4"/>
        <v>3.84</v>
      </c>
      <c r="O16" s="33">
        <f t="shared" si="5"/>
        <v>7.4399999999999995</v>
      </c>
      <c r="P16" s="21"/>
    </row>
    <row r="17" spans="1:16" x14ac:dyDescent="0.25">
      <c r="A17" s="21"/>
      <c r="B17" s="135"/>
      <c r="C17" s="174" t="b">
        <v>0</v>
      </c>
      <c r="D17" s="133" t="b">
        <v>0</v>
      </c>
      <c r="E17" s="3"/>
      <c r="F17" s="4" t="s">
        <v>78</v>
      </c>
      <c r="G17" s="174" t="b">
        <v>0</v>
      </c>
      <c r="H17" s="139">
        <v>3</v>
      </c>
      <c r="I17" s="184">
        <f t="shared" si="0"/>
        <v>3</v>
      </c>
      <c r="J17" s="140">
        <v>35</v>
      </c>
      <c r="K17" s="50">
        <f t="shared" si="1"/>
        <v>35</v>
      </c>
      <c r="L17" s="179">
        <f t="shared" si="2"/>
        <v>0</v>
      </c>
      <c r="M17" s="108">
        <f t="shared" si="3"/>
        <v>3.5999999999999996</v>
      </c>
      <c r="N17" s="179">
        <f t="shared" si="4"/>
        <v>4.2</v>
      </c>
      <c r="O17" s="33">
        <f t="shared" si="5"/>
        <v>7.8</v>
      </c>
      <c r="P17" s="21"/>
    </row>
    <row r="18" spans="1:16" x14ac:dyDescent="0.25">
      <c r="A18" s="21"/>
      <c r="B18" s="135">
        <f>IF(ISBLANK($E18),0,IF(COUNTIF($E$13:$E17,E18)&gt;=1,0,1))</f>
        <v>0</v>
      </c>
      <c r="C18" s="174" t="b">
        <v>0</v>
      </c>
      <c r="D18" s="133" t="b">
        <v>0</v>
      </c>
      <c r="E18" s="3"/>
      <c r="F18" s="4"/>
      <c r="G18" s="174" t="b">
        <v>0</v>
      </c>
      <c r="H18" s="139"/>
      <c r="I18" s="184">
        <f t="shared" si="0"/>
        <v>0</v>
      </c>
      <c r="J18" s="140"/>
      <c r="K18" s="50">
        <f t="shared" si="1"/>
        <v>0</v>
      </c>
      <c r="L18" s="179">
        <f t="shared" si="2"/>
        <v>0</v>
      </c>
      <c r="M18" s="108">
        <f t="shared" si="3"/>
        <v>0</v>
      </c>
      <c r="N18" s="179">
        <f t="shared" si="4"/>
        <v>0</v>
      </c>
      <c r="O18" s="33">
        <f t="shared" si="5"/>
        <v>0</v>
      </c>
      <c r="P18" s="21"/>
    </row>
    <row r="19" spans="1:16" x14ac:dyDescent="0.25">
      <c r="A19" s="21"/>
      <c r="B19" s="135">
        <f>IF(ISBLANK($E19),0,IF(COUNTIF($E$13:$E18,E19)&gt;=1,0,1))</f>
        <v>0</v>
      </c>
      <c r="C19" s="174" t="b">
        <v>0</v>
      </c>
      <c r="D19" s="133" t="b">
        <v>0</v>
      </c>
      <c r="E19" s="3"/>
      <c r="F19" s="4"/>
      <c r="G19" s="174" t="b">
        <v>0</v>
      </c>
      <c r="H19" s="139"/>
      <c r="I19" s="184">
        <f t="shared" si="0"/>
        <v>0</v>
      </c>
      <c r="J19" s="140"/>
      <c r="K19" s="50">
        <f t="shared" si="1"/>
        <v>0</v>
      </c>
      <c r="L19" s="179">
        <f t="shared" si="2"/>
        <v>0</v>
      </c>
      <c r="M19" s="108">
        <f t="shared" si="3"/>
        <v>0</v>
      </c>
      <c r="N19" s="179">
        <f t="shared" si="4"/>
        <v>0</v>
      </c>
      <c r="O19" s="33">
        <f t="shared" si="5"/>
        <v>0</v>
      </c>
      <c r="P19" s="21"/>
    </row>
    <row r="20" spans="1:16" x14ac:dyDescent="0.25">
      <c r="A20" s="21"/>
      <c r="B20" s="135">
        <f>IF(ISBLANK($E20),0,IF(COUNTIF($E$13:$E19,E20)&gt;=1,0,1))</f>
        <v>0</v>
      </c>
      <c r="C20" s="174" t="b">
        <v>0</v>
      </c>
      <c r="D20" s="133" t="b">
        <v>0</v>
      </c>
      <c r="E20" s="3"/>
      <c r="F20" s="4"/>
      <c r="G20" s="174" t="b">
        <v>0</v>
      </c>
      <c r="H20" s="139"/>
      <c r="I20" s="184">
        <f t="shared" si="0"/>
        <v>0</v>
      </c>
      <c r="J20" s="140"/>
      <c r="K20" s="50">
        <f t="shared" si="1"/>
        <v>0</v>
      </c>
      <c r="L20" s="179">
        <f t="shared" si="2"/>
        <v>0</v>
      </c>
      <c r="M20" s="108">
        <f t="shared" si="3"/>
        <v>0</v>
      </c>
      <c r="N20" s="179">
        <f t="shared" si="4"/>
        <v>0</v>
      </c>
      <c r="O20" s="33">
        <f t="shared" si="5"/>
        <v>0</v>
      </c>
      <c r="P20" s="21"/>
    </row>
    <row r="21" spans="1:16" x14ac:dyDescent="0.25">
      <c r="A21" s="21"/>
      <c r="B21" s="135">
        <f>IF(ISBLANK($E21),0,IF(COUNTIF($E$13:$E20,E21)&gt;=1,0,1))</f>
        <v>0</v>
      </c>
      <c r="C21" s="174" t="b">
        <v>0</v>
      </c>
      <c r="D21" s="133" t="b">
        <v>0</v>
      </c>
      <c r="E21" s="3"/>
      <c r="F21" s="4"/>
      <c r="G21" s="174" t="b">
        <v>0</v>
      </c>
      <c r="H21" s="139"/>
      <c r="I21" s="184">
        <f t="shared" si="0"/>
        <v>0</v>
      </c>
      <c r="J21" s="140"/>
      <c r="K21" s="50">
        <f t="shared" si="1"/>
        <v>0</v>
      </c>
      <c r="L21" s="179">
        <f t="shared" si="2"/>
        <v>0</v>
      </c>
      <c r="M21" s="108">
        <f t="shared" si="3"/>
        <v>0</v>
      </c>
      <c r="N21" s="179">
        <f t="shared" si="4"/>
        <v>0</v>
      </c>
      <c r="O21" s="33">
        <f t="shared" si="5"/>
        <v>0</v>
      </c>
      <c r="P21" s="21"/>
    </row>
    <row r="22" spans="1:16" x14ac:dyDescent="0.25">
      <c r="A22" s="21"/>
      <c r="B22" s="135">
        <f>IF(ISBLANK($E22),0,IF(COUNTIF($E$13:$E21,E22)&gt;=1,0,1))</f>
        <v>0</v>
      </c>
      <c r="C22" s="174" t="b">
        <v>0</v>
      </c>
      <c r="D22" s="133" t="b">
        <v>0</v>
      </c>
      <c r="E22" s="3"/>
      <c r="F22" s="4"/>
      <c r="G22" s="174" t="b">
        <v>0</v>
      </c>
      <c r="H22" s="139"/>
      <c r="I22" s="184">
        <f t="shared" si="0"/>
        <v>0</v>
      </c>
      <c r="J22" s="140"/>
      <c r="K22" s="50">
        <f t="shared" si="1"/>
        <v>0</v>
      </c>
      <c r="L22" s="179">
        <f t="shared" si="2"/>
        <v>0</v>
      </c>
      <c r="M22" s="108">
        <f t="shared" si="3"/>
        <v>0</v>
      </c>
      <c r="N22" s="179">
        <f t="shared" si="4"/>
        <v>0</v>
      </c>
      <c r="O22" s="33">
        <f t="shared" si="5"/>
        <v>0</v>
      </c>
      <c r="P22" s="21"/>
    </row>
    <row r="23" spans="1:16" x14ac:dyDescent="0.25">
      <c r="A23" s="21"/>
      <c r="B23" s="135">
        <f>IF(ISBLANK($E23),0,IF(COUNTIF($E$13:$E22,E23)&gt;=1,0,1))</f>
        <v>0</v>
      </c>
      <c r="C23" s="174" t="b">
        <v>0</v>
      </c>
      <c r="D23" s="133" t="b">
        <v>0</v>
      </c>
      <c r="E23" s="3"/>
      <c r="F23" s="4"/>
      <c r="G23" s="174" t="b">
        <v>0</v>
      </c>
      <c r="H23" s="139"/>
      <c r="I23" s="184">
        <f t="shared" si="0"/>
        <v>0</v>
      </c>
      <c r="J23" s="140"/>
      <c r="K23" s="50">
        <f t="shared" si="1"/>
        <v>0</v>
      </c>
      <c r="L23" s="179">
        <f t="shared" si="2"/>
        <v>0</v>
      </c>
      <c r="M23" s="108">
        <f t="shared" si="3"/>
        <v>0</v>
      </c>
      <c r="N23" s="179">
        <f t="shared" si="4"/>
        <v>0</v>
      </c>
      <c r="O23" s="33">
        <f t="shared" si="5"/>
        <v>0</v>
      </c>
      <c r="P23" s="21"/>
    </row>
    <row r="24" spans="1:16" x14ac:dyDescent="0.25">
      <c r="A24" s="21"/>
      <c r="B24" s="135">
        <f>IF(ISBLANK($E24),0,IF(COUNTIF($E$13:$E23,E24)&gt;=1,0,1))</f>
        <v>0</v>
      </c>
      <c r="C24" s="174" t="b">
        <v>0</v>
      </c>
      <c r="D24" s="133" t="b">
        <v>0</v>
      </c>
      <c r="E24" s="3"/>
      <c r="F24" s="4"/>
      <c r="G24" s="174" t="b">
        <v>0</v>
      </c>
      <c r="H24" s="139"/>
      <c r="I24" s="184">
        <f t="shared" si="0"/>
        <v>0</v>
      </c>
      <c r="J24" s="140"/>
      <c r="K24" s="50">
        <f t="shared" si="1"/>
        <v>0</v>
      </c>
      <c r="L24" s="179">
        <f t="shared" si="2"/>
        <v>0</v>
      </c>
      <c r="M24" s="108">
        <f t="shared" si="3"/>
        <v>0</v>
      </c>
      <c r="N24" s="179">
        <f t="shared" si="4"/>
        <v>0</v>
      </c>
      <c r="O24" s="33">
        <f t="shared" si="5"/>
        <v>0</v>
      </c>
      <c r="P24" s="21"/>
    </row>
    <row r="25" spans="1:16" x14ac:dyDescent="0.25">
      <c r="A25" s="21"/>
      <c r="B25" s="135">
        <f>IF(ISBLANK($E25),0,IF(COUNTIF($E$13:$E24,E25)&gt;=1,0,1))</f>
        <v>0</v>
      </c>
      <c r="C25" s="174" t="b">
        <v>0</v>
      </c>
      <c r="D25" s="133" t="b">
        <v>0</v>
      </c>
      <c r="E25" s="3"/>
      <c r="F25" s="4"/>
      <c r="G25" s="174" t="b">
        <v>0</v>
      </c>
      <c r="H25" s="139"/>
      <c r="I25" s="184">
        <f t="shared" si="0"/>
        <v>0</v>
      </c>
      <c r="J25" s="140"/>
      <c r="K25" s="50">
        <f t="shared" si="1"/>
        <v>0</v>
      </c>
      <c r="L25" s="179">
        <f t="shared" si="2"/>
        <v>0</v>
      </c>
      <c r="M25" s="108">
        <f t="shared" si="3"/>
        <v>0</v>
      </c>
      <c r="N25" s="179">
        <f t="shared" si="4"/>
        <v>0</v>
      </c>
      <c r="O25" s="33">
        <f t="shared" si="5"/>
        <v>0</v>
      </c>
      <c r="P25" s="21"/>
    </row>
    <row r="26" spans="1:16" x14ac:dyDescent="0.25">
      <c r="A26" s="21"/>
      <c r="B26" s="135">
        <f>IF(ISBLANK($E26),0,IF(COUNTIF($E$13:$E25,E26)&gt;=1,0,1))</f>
        <v>0</v>
      </c>
      <c r="C26" s="174" t="b">
        <v>0</v>
      </c>
      <c r="D26" s="133" t="b">
        <v>0</v>
      </c>
      <c r="E26" s="3"/>
      <c r="F26" s="4"/>
      <c r="G26" s="174" t="b">
        <v>0</v>
      </c>
      <c r="H26" s="139"/>
      <c r="I26" s="184">
        <f t="shared" si="0"/>
        <v>0</v>
      </c>
      <c r="J26" s="140"/>
      <c r="K26" s="50">
        <f t="shared" si="1"/>
        <v>0</v>
      </c>
      <c r="L26" s="179">
        <f t="shared" si="2"/>
        <v>0</v>
      </c>
      <c r="M26" s="108">
        <f t="shared" si="3"/>
        <v>0</v>
      </c>
      <c r="N26" s="179">
        <f t="shared" si="4"/>
        <v>0</v>
      </c>
      <c r="O26" s="33">
        <f t="shared" si="5"/>
        <v>0</v>
      </c>
      <c r="P26" s="21"/>
    </row>
    <row r="27" spans="1:16" x14ac:dyDescent="0.25">
      <c r="A27" s="21"/>
      <c r="B27" s="135">
        <f>IF(ISBLANK($E27),0,IF(COUNTIF($E$13:$E26,E27)&gt;=1,0,1))</f>
        <v>0</v>
      </c>
      <c r="C27" s="174" t="b">
        <v>0</v>
      </c>
      <c r="D27" s="133" t="b">
        <v>0</v>
      </c>
      <c r="E27" s="3"/>
      <c r="F27" s="4"/>
      <c r="G27" s="174" t="b">
        <v>0</v>
      </c>
      <c r="H27" s="139"/>
      <c r="I27" s="184">
        <f t="shared" si="0"/>
        <v>0</v>
      </c>
      <c r="J27" s="140"/>
      <c r="K27" s="50">
        <f t="shared" si="1"/>
        <v>0</v>
      </c>
      <c r="L27" s="179">
        <f t="shared" si="2"/>
        <v>0</v>
      </c>
      <c r="M27" s="108">
        <f t="shared" si="3"/>
        <v>0</v>
      </c>
      <c r="N27" s="179">
        <f t="shared" si="4"/>
        <v>0</v>
      </c>
      <c r="O27" s="33">
        <f t="shared" si="5"/>
        <v>0</v>
      </c>
      <c r="P27" s="21"/>
    </row>
    <row r="28" spans="1:16" x14ac:dyDescent="0.25">
      <c r="A28" s="21"/>
      <c r="B28" s="135">
        <f>IF(ISBLANK($E28),0,IF(COUNTIF($E$13:$E27,E28)&gt;=1,0,1))</f>
        <v>0</v>
      </c>
      <c r="C28" s="174" t="b">
        <v>0</v>
      </c>
      <c r="D28" s="133" t="b">
        <v>0</v>
      </c>
      <c r="E28" s="3"/>
      <c r="F28" s="4"/>
      <c r="G28" s="174" t="b">
        <v>0</v>
      </c>
      <c r="H28" s="139"/>
      <c r="I28" s="184">
        <f t="shared" si="0"/>
        <v>0</v>
      </c>
      <c r="J28" s="140"/>
      <c r="K28" s="50">
        <f t="shared" si="1"/>
        <v>0</v>
      </c>
      <c r="L28" s="179">
        <f t="shared" si="2"/>
        <v>0</v>
      </c>
      <c r="M28" s="108">
        <f t="shared" si="3"/>
        <v>0</v>
      </c>
      <c r="N28" s="179">
        <f t="shared" si="4"/>
        <v>0</v>
      </c>
      <c r="O28" s="33">
        <f t="shared" si="5"/>
        <v>0</v>
      </c>
      <c r="P28" s="21"/>
    </row>
    <row r="29" spans="1:16" x14ac:dyDescent="0.25">
      <c r="A29" s="21"/>
      <c r="B29" s="135">
        <f>IF(ISBLANK($E29),0,IF(COUNTIF($E$13:$E28,E29)&gt;=1,0,1))</f>
        <v>0</v>
      </c>
      <c r="C29" s="174" t="b">
        <v>0</v>
      </c>
      <c r="D29" s="133" t="b">
        <v>0</v>
      </c>
      <c r="E29" s="3"/>
      <c r="F29" s="4"/>
      <c r="G29" s="174" t="b">
        <v>0</v>
      </c>
      <c r="H29" s="139"/>
      <c r="I29" s="184">
        <f t="shared" si="0"/>
        <v>0</v>
      </c>
      <c r="J29" s="140"/>
      <c r="K29" s="50">
        <f t="shared" si="1"/>
        <v>0</v>
      </c>
      <c r="L29" s="179">
        <f t="shared" si="2"/>
        <v>0</v>
      </c>
      <c r="M29" s="108">
        <f t="shared" si="3"/>
        <v>0</v>
      </c>
      <c r="N29" s="179">
        <f t="shared" si="4"/>
        <v>0</v>
      </c>
      <c r="O29" s="33">
        <f t="shared" si="5"/>
        <v>0</v>
      </c>
      <c r="P29" s="21"/>
    </row>
    <row r="30" spans="1:16" x14ac:dyDescent="0.25">
      <c r="A30" s="21"/>
      <c r="B30" s="135">
        <f>IF(ISBLANK($E30),0,IF(COUNTIF($E$13:$E29,E30)&gt;=1,0,1))</f>
        <v>0</v>
      </c>
      <c r="C30" s="174" t="b">
        <v>0</v>
      </c>
      <c r="D30" s="133" t="b">
        <v>0</v>
      </c>
      <c r="E30" s="3"/>
      <c r="F30" s="4"/>
      <c r="G30" s="174" t="b">
        <v>0</v>
      </c>
      <c r="H30" s="139"/>
      <c r="I30" s="184">
        <f t="shared" si="0"/>
        <v>0</v>
      </c>
      <c r="J30" s="140"/>
      <c r="K30" s="50">
        <f t="shared" si="1"/>
        <v>0</v>
      </c>
      <c r="L30" s="179">
        <f t="shared" si="2"/>
        <v>0</v>
      </c>
      <c r="M30" s="108">
        <f t="shared" si="3"/>
        <v>0</v>
      </c>
      <c r="N30" s="179">
        <f t="shared" si="4"/>
        <v>0</v>
      </c>
      <c r="O30" s="33">
        <f t="shared" si="5"/>
        <v>0</v>
      </c>
      <c r="P30" s="21"/>
    </row>
    <row r="31" spans="1:16" x14ac:dyDescent="0.25">
      <c r="A31" s="21"/>
      <c r="B31" s="135">
        <f>IF(ISBLANK($E31),0,IF(COUNTIF($E$13:$E30,E31)&gt;=1,0,1))</f>
        <v>0</v>
      </c>
      <c r="C31" s="174" t="b">
        <v>0</v>
      </c>
      <c r="D31" s="133" t="b">
        <v>0</v>
      </c>
      <c r="E31" s="3"/>
      <c r="F31" s="4"/>
      <c r="G31" s="174" t="b">
        <v>0</v>
      </c>
      <c r="H31" s="139"/>
      <c r="I31" s="184">
        <f t="shared" si="0"/>
        <v>0</v>
      </c>
      <c r="J31" s="140"/>
      <c r="K31" s="50">
        <f t="shared" si="1"/>
        <v>0</v>
      </c>
      <c r="L31" s="179">
        <f t="shared" si="2"/>
        <v>0</v>
      </c>
      <c r="M31" s="108">
        <f t="shared" si="3"/>
        <v>0</v>
      </c>
      <c r="N31" s="179">
        <f t="shared" si="4"/>
        <v>0</v>
      </c>
      <c r="O31" s="33">
        <f t="shared" si="5"/>
        <v>0</v>
      </c>
      <c r="P31" s="21"/>
    </row>
    <row r="32" spans="1:16" ht="15.75" thickBot="1" x14ac:dyDescent="0.3">
      <c r="A32" s="21"/>
      <c r="B32" s="135">
        <f>IF(ISBLANK($E32),0,IF(COUNTIF($E$13:$E31,E32)&gt;=1,0,1))</f>
        <v>0</v>
      </c>
      <c r="C32" s="175" t="b">
        <v>0</v>
      </c>
      <c r="D32" s="136" t="b">
        <v>0</v>
      </c>
      <c r="E32" s="5"/>
      <c r="F32" s="6"/>
      <c r="G32" s="175" t="b">
        <v>0</v>
      </c>
      <c r="H32" s="141"/>
      <c r="I32" s="185">
        <f t="shared" si="0"/>
        <v>0</v>
      </c>
      <c r="J32" s="140"/>
      <c r="K32" s="50">
        <f t="shared" si="1"/>
        <v>0</v>
      </c>
      <c r="L32" s="34">
        <f t="shared" si="2"/>
        <v>0</v>
      </c>
      <c r="M32" s="109">
        <f t="shared" si="3"/>
        <v>0</v>
      </c>
      <c r="N32" s="34">
        <f t="shared" si="4"/>
        <v>0</v>
      </c>
      <c r="O32" s="36">
        <f t="shared" si="5"/>
        <v>0</v>
      </c>
      <c r="P32" s="21"/>
    </row>
    <row r="33" spans="1:16" ht="30.75" customHeight="1" thickBot="1" x14ac:dyDescent="0.3">
      <c r="A33" s="21"/>
      <c r="B33" s="256" t="s">
        <v>17</v>
      </c>
      <c r="C33" s="257"/>
      <c r="D33" s="257"/>
      <c r="E33" s="82">
        <f>IF(H6=TRUE,#REF!,SUM(IF(B13,1,0),IF(B14,1,0),IF(B15,1,0),IF(B16,1,0),IF(B17,1,0),IF(B18,1,0),IF(B19,1,0),IF(B20,1,0),IF(B21,1,0),IF(B22,1,0),IF(B23,1,0),IF(B24,1,0),IF(B25,1,0),IF(B26,1,0),IF(B27,1,0),IF(B28,1,0),IF(B29,1,0),IF(B30,1,0),IF(B31,1,0),IF(B32,1,0)))</f>
        <v>2</v>
      </c>
      <c r="F33" s="38"/>
      <c r="G33" s="38"/>
      <c r="H33" s="92">
        <f t="shared" ref="H33:N33" si="6">SUM(H13:H32)</f>
        <v>13</v>
      </c>
      <c r="I33" s="92"/>
      <c r="J33" s="104">
        <f t="shared" si="6"/>
        <v>153</v>
      </c>
      <c r="K33" s="64">
        <f t="shared" si="6"/>
        <v>141.80000000000001</v>
      </c>
      <c r="L33" s="39">
        <f t="shared" si="6"/>
        <v>4.5</v>
      </c>
      <c r="M33" s="40">
        <f t="shared" si="6"/>
        <v>15.599999999999998</v>
      </c>
      <c r="N33" s="99">
        <f t="shared" si="6"/>
        <v>16.12</v>
      </c>
      <c r="O33" s="41">
        <f t="shared" ref="O33" si="7">SUM(L33:N33)</f>
        <v>36.22</v>
      </c>
      <c r="P33" s="21"/>
    </row>
    <row r="34" spans="1:16" ht="15.75" thickBot="1" x14ac:dyDescent="0.3">
      <c r="A34" s="21"/>
      <c r="B34" s="258" t="s">
        <v>18</v>
      </c>
      <c r="C34" s="259"/>
      <c r="D34" s="259"/>
      <c r="E34" s="42">
        <f>IF(E33=1,0.9,IF(E33=2,0.9,IF(E33=3,1.1,IF(E33&gt;=4,1.75,0))))</f>
        <v>0.9</v>
      </c>
      <c r="F34" s="43"/>
      <c r="G34" s="43"/>
      <c r="H34" s="7"/>
      <c r="I34" s="7"/>
      <c r="J34" s="7"/>
      <c r="K34" s="63"/>
      <c r="L34" s="44"/>
      <c r="M34" s="44"/>
      <c r="O34" s="45"/>
      <c r="P34" s="21"/>
    </row>
    <row r="35" spans="1:16" ht="15.75" thickBot="1" x14ac:dyDescent="0.3">
      <c r="A35" s="21"/>
      <c r="D35" s="244" t="s">
        <v>28</v>
      </c>
      <c r="E35" s="244"/>
      <c r="F35" s="244"/>
      <c r="G35" s="7"/>
      <c r="K35" s="63"/>
      <c r="P35" s="21"/>
    </row>
    <row r="36" spans="1:16" ht="15.75" thickBot="1" x14ac:dyDescent="0.3">
      <c r="A36" s="21"/>
      <c r="B36" s="229" t="s">
        <v>34</v>
      </c>
      <c r="C36" s="230"/>
      <c r="D36" s="229" t="s">
        <v>35</v>
      </c>
      <c r="E36" s="230"/>
      <c r="F36" s="25" t="s">
        <v>36</v>
      </c>
      <c r="G36" s="188"/>
      <c r="H36" s="105"/>
      <c r="I36" s="105"/>
      <c r="J36" s="105"/>
      <c r="L36" s="46" t="s">
        <v>14</v>
      </c>
      <c r="M36" s="47"/>
      <c r="N36" s="29">
        <f>N33/0.04</f>
        <v>403</v>
      </c>
      <c r="O36" s="100"/>
      <c r="P36" s="21"/>
    </row>
    <row r="37" spans="1:16" x14ac:dyDescent="0.25">
      <c r="A37" s="21"/>
      <c r="B37" s="260" t="s">
        <v>53</v>
      </c>
      <c r="C37" s="261"/>
      <c r="D37" s="262">
        <v>5</v>
      </c>
      <c r="E37" s="250"/>
      <c r="F37" s="146"/>
      <c r="G37" s="189"/>
      <c r="H37" s="78"/>
      <c r="I37" s="78"/>
      <c r="J37" s="49"/>
      <c r="L37" s="85" t="s">
        <v>30</v>
      </c>
      <c r="M37" s="86"/>
      <c r="N37" s="50">
        <f>IF(N36-415 &gt; 0,N36-415,0)</f>
        <v>0</v>
      </c>
      <c r="O37" s="52">
        <f>N37*0.03</f>
        <v>0</v>
      </c>
      <c r="P37" s="21"/>
    </row>
    <row r="38" spans="1:16" x14ac:dyDescent="0.25">
      <c r="A38" s="21"/>
      <c r="B38" s="253"/>
      <c r="C38" s="248"/>
      <c r="D38" s="253"/>
      <c r="E38" s="248"/>
      <c r="F38" s="147"/>
      <c r="G38" s="3"/>
      <c r="H38" s="78"/>
      <c r="I38" s="78"/>
      <c r="J38" s="49"/>
      <c r="L38" s="85" t="s">
        <v>31</v>
      </c>
      <c r="M38" s="86"/>
      <c r="N38" s="50">
        <f>IF(K33&lt;160,0,K33-160)</f>
        <v>0</v>
      </c>
      <c r="O38" s="51">
        <f>(N38^2)*0.1</f>
        <v>0</v>
      </c>
      <c r="P38" s="21"/>
    </row>
    <row r="39" spans="1:16" ht="15" customHeight="1" x14ac:dyDescent="0.25">
      <c r="A39" s="21"/>
      <c r="B39" s="253"/>
      <c r="C39" s="248"/>
      <c r="D39" s="253"/>
      <c r="E39" s="248"/>
      <c r="F39" s="147"/>
      <c r="G39" s="189"/>
      <c r="H39" s="78"/>
      <c r="I39" s="78"/>
      <c r="J39" s="49"/>
      <c r="L39" s="85" t="s">
        <v>54</v>
      </c>
      <c r="M39" s="86"/>
      <c r="N39" s="50">
        <f>IF(K33&lt;75,0,K33)</f>
        <v>141.80000000000001</v>
      </c>
      <c r="O39" s="52">
        <f>N39*0.01</f>
        <v>1.4180000000000001</v>
      </c>
      <c r="P39" s="21"/>
    </row>
    <row r="40" spans="1:16" x14ac:dyDescent="0.25">
      <c r="A40" s="21"/>
      <c r="B40" s="253"/>
      <c r="C40" s="248"/>
      <c r="D40" s="253"/>
      <c r="E40" s="248"/>
      <c r="F40" s="147"/>
      <c r="G40" s="189"/>
      <c r="H40" s="78"/>
      <c r="I40" s="78"/>
      <c r="J40" s="49"/>
      <c r="L40" s="85" t="s">
        <v>19</v>
      </c>
      <c r="M40" s="86"/>
      <c r="N40" s="86"/>
      <c r="O40" s="51">
        <f>D43+F43/100*40</f>
        <v>5</v>
      </c>
      <c r="P40" s="21"/>
    </row>
    <row r="41" spans="1:16" ht="15" customHeight="1" thickBot="1" x14ac:dyDescent="0.3">
      <c r="A41" s="21"/>
      <c r="B41" s="253"/>
      <c r="C41" s="248"/>
      <c r="D41" s="253"/>
      <c r="E41" s="248"/>
      <c r="F41" s="147"/>
      <c r="G41" s="189"/>
      <c r="H41" s="78"/>
      <c r="I41" s="78"/>
      <c r="J41" s="49"/>
      <c r="L41" s="93"/>
      <c r="M41" s="94"/>
      <c r="N41" s="94"/>
      <c r="O41" s="53"/>
      <c r="P41" s="21"/>
    </row>
    <row r="42" spans="1:16" ht="15" customHeight="1" thickBot="1" x14ac:dyDescent="0.3">
      <c r="A42" s="21"/>
      <c r="B42" s="253"/>
      <c r="C42" s="248"/>
      <c r="D42" s="263"/>
      <c r="E42" s="251"/>
      <c r="F42" s="148"/>
      <c r="G42" s="3"/>
      <c r="H42" s="78"/>
      <c r="I42" s="78"/>
      <c r="J42" s="49"/>
      <c r="L42" s="95" t="s">
        <v>20</v>
      </c>
      <c r="M42" s="96"/>
      <c r="N42" s="96"/>
      <c r="O42" s="54">
        <f>SUM(O37:O41,O33)</f>
        <v>42.637999999999998</v>
      </c>
      <c r="P42" s="21"/>
    </row>
    <row r="43" spans="1:16" ht="16.5" thickBot="1" x14ac:dyDescent="0.3">
      <c r="A43" s="21"/>
      <c r="D43" s="264">
        <f>SUM(D37:D42)</f>
        <v>5</v>
      </c>
      <c r="E43" s="265"/>
      <c r="F43" s="103">
        <f>SUM(F37:F42)</f>
        <v>0</v>
      </c>
      <c r="G43" s="190"/>
      <c r="H43" s="106"/>
      <c r="I43" s="106"/>
      <c r="J43" s="106"/>
      <c r="L43" s="97" t="s">
        <v>21</v>
      </c>
      <c r="M43" s="98"/>
      <c r="N43" s="98"/>
      <c r="O43" s="89">
        <f>IF(O42&gt;40,1,O42/40)</f>
        <v>1</v>
      </c>
      <c r="P43" s="21"/>
    </row>
    <row r="44" spans="1:16" ht="15.75" customHeight="1" x14ac:dyDescent="0.25">
      <c r="A44" s="21"/>
      <c r="P44" s="21"/>
    </row>
    <row r="45" spans="1:16" ht="30" hidden="1" customHeight="1" x14ac:dyDescent="0.25">
      <c r="A45" s="21"/>
      <c r="B45" s="66" t="s">
        <v>24</v>
      </c>
      <c r="C45" s="66" t="s">
        <v>11</v>
      </c>
      <c r="D45" s="66" t="s">
        <v>25</v>
      </c>
      <c r="E45" s="67" t="s">
        <v>26</v>
      </c>
      <c r="F45" s="68" t="s">
        <v>27</v>
      </c>
      <c r="G45" s="191"/>
      <c r="P45" s="21"/>
    </row>
    <row r="46" spans="1:16" ht="15.75" hidden="1" customHeight="1" x14ac:dyDescent="0.25">
      <c r="A46" s="21"/>
      <c r="B46" s="73"/>
      <c r="C46" s="74"/>
      <c r="D46" s="1"/>
      <c r="E46" s="75"/>
      <c r="F46" s="69">
        <f t="shared" ref="F46:F51" si="8">IF(C46&gt;0,(C46/D46)*40*0.89*E46,0)</f>
        <v>0</v>
      </c>
      <c r="G46" s="192"/>
      <c r="P46" s="21"/>
    </row>
    <row r="47" spans="1:16" ht="15.75" hidden="1" customHeight="1" x14ac:dyDescent="0.25">
      <c r="A47" s="21"/>
      <c r="B47" s="76"/>
      <c r="C47" s="77"/>
      <c r="D47" s="3"/>
      <c r="E47" s="78"/>
      <c r="F47" s="69">
        <f t="shared" si="8"/>
        <v>0</v>
      </c>
      <c r="G47" s="192"/>
      <c r="P47" s="21"/>
    </row>
    <row r="48" spans="1:16" ht="15.75" hidden="1" customHeight="1" x14ac:dyDescent="0.25">
      <c r="A48" s="21"/>
      <c r="B48" s="76"/>
      <c r="C48" s="77"/>
      <c r="D48" s="3"/>
      <c r="E48" s="78"/>
      <c r="F48" s="69">
        <f t="shared" si="8"/>
        <v>0</v>
      </c>
      <c r="G48" s="192"/>
      <c r="P48" s="21"/>
    </row>
    <row r="49" spans="1:16" ht="15.75" hidden="1" customHeight="1" x14ac:dyDescent="0.25">
      <c r="A49" s="21"/>
      <c r="B49" s="76"/>
      <c r="C49" s="77"/>
      <c r="D49" s="3"/>
      <c r="E49" s="78"/>
      <c r="F49" s="69">
        <f t="shared" si="8"/>
        <v>0</v>
      </c>
      <c r="G49" s="192"/>
      <c r="P49" s="21"/>
    </row>
    <row r="50" spans="1:16" ht="15.75" hidden="1" customHeight="1" x14ac:dyDescent="0.25">
      <c r="A50" s="21"/>
      <c r="B50" s="76"/>
      <c r="C50" s="77"/>
      <c r="D50" s="3"/>
      <c r="E50" s="78"/>
      <c r="F50" s="69">
        <f t="shared" si="8"/>
        <v>0</v>
      </c>
      <c r="G50" s="192"/>
      <c r="P50" s="21"/>
    </row>
    <row r="51" spans="1:16" ht="15.75" hidden="1" customHeight="1" x14ac:dyDescent="0.25">
      <c r="A51" s="21"/>
      <c r="B51" s="79"/>
      <c r="C51" s="80"/>
      <c r="D51" s="5"/>
      <c r="E51" s="81"/>
      <c r="F51" s="70">
        <f t="shared" si="8"/>
        <v>0</v>
      </c>
      <c r="G51" s="192"/>
      <c r="P51" s="21"/>
    </row>
    <row r="52" spans="1:16" ht="15.75" hidden="1" customHeight="1" x14ac:dyDescent="0.25">
      <c r="A52" s="21"/>
      <c r="E52"/>
      <c r="F52" s="71">
        <f>SUM(F46:F51)</f>
        <v>0</v>
      </c>
      <c r="G52" s="193"/>
      <c r="P52" s="21"/>
    </row>
    <row r="53" spans="1:16" ht="15.75" customHeight="1" x14ac:dyDescent="0.25">
      <c r="A53" s="21"/>
      <c r="P53" s="21"/>
    </row>
    <row r="54" spans="1:16" ht="6.75" customHeight="1" x14ac:dyDescent="0.25">
      <c r="A54" s="21"/>
      <c r="B54" s="22"/>
      <c r="C54" s="22"/>
      <c r="D54" s="22"/>
      <c r="E54" s="23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6" spans="1:16" ht="6.75" customHeight="1" x14ac:dyDescent="0.25">
      <c r="A56" s="55"/>
      <c r="B56" s="56"/>
      <c r="C56" s="56"/>
      <c r="D56" s="56"/>
      <c r="E56" s="57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ht="18.75" x14ac:dyDescent="0.3">
      <c r="A57" s="55"/>
      <c r="B57" s="24" t="s">
        <v>5</v>
      </c>
      <c r="C57" s="24"/>
      <c r="D57" s="24"/>
      <c r="P57" s="55"/>
    </row>
    <row r="58" spans="1:16" ht="15.75" thickBot="1" x14ac:dyDescent="0.3">
      <c r="A58" s="55"/>
      <c r="H58" s="101"/>
      <c r="I58" s="105"/>
      <c r="J58" s="105"/>
      <c r="P58" s="55"/>
    </row>
    <row r="59" spans="1:16" ht="15.75" thickBot="1" x14ac:dyDescent="0.3">
      <c r="A59" s="55"/>
      <c r="B59" s="25" t="s">
        <v>7</v>
      </c>
      <c r="C59" s="25" t="s">
        <v>8</v>
      </c>
      <c r="D59" s="25" t="s">
        <v>68</v>
      </c>
      <c r="E59" s="25" t="s">
        <v>9</v>
      </c>
      <c r="F59" s="25" t="s">
        <v>77</v>
      </c>
      <c r="G59" s="25" t="s">
        <v>70</v>
      </c>
      <c r="H59" s="25" t="s">
        <v>10</v>
      </c>
      <c r="I59" s="25" t="s">
        <v>66</v>
      </c>
      <c r="J59" s="25" t="s">
        <v>11</v>
      </c>
      <c r="K59" s="25" t="s">
        <v>33</v>
      </c>
      <c r="L59" s="25" t="s">
        <v>12</v>
      </c>
      <c r="M59" s="25" t="s">
        <v>13</v>
      </c>
      <c r="N59" s="25" t="s">
        <v>14</v>
      </c>
      <c r="O59" s="25" t="s">
        <v>1</v>
      </c>
      <c r="P59" s="55"/>
    </row>
    <row r="60" spans="1:16" ht="15.75" thickBot="1" x14ac:dyDescent="0.3">
      <c r="A60" s="55"/>
      <c r="B60" s="58"/>
      <c r="C60" s="59"/>
      <c r="D60" s="59"/>
      <c r="E60" s="60"/>
      <c r="F60" s="59"/>
      <c r="G60" s="59"/>
      <c r="H60" s="59"/>
      <c r="I60" s="59"/>
      <c r="J60" s="59"/>
      <c r="K60" s="59"/>
      <c r="L60" s="61">
        <f>E82</f>
        <v>0.9</v>
      </c>
      <c r="M60" s="61" t="s">
        <v>15</v>
      </c>
      <c r="N60" s="61" t="s">
        <v>16</v>
      </c>
      <c r="O60" s="48"/>
      <c r="P60" s="55"/>
    </row>
    <row r="61" spans="1:16" x14ac:dyDescent="0.25">
      <c r="A61" s="55"/>
      <c r="B61" s="134">
        <v>1</v>
      </c>
      <c r="C61" s="173" t="b">
        <v>1</v>
      </c>
      <c r="D61" s="132" t="b">
        <v>0</v>
      </c>
      <c r="E61" s="1"/>
      <c r="F61" s="2" t="s">
        <v>80</v>
      </c>
      <c r="G61" s="174" t="b">
        <v>1</v>
      </c>
      <c r="H61" s="128">
        <v>2</v>
      </c>
      <c r="I61" s="184">
        <f>IF(D61,H61*1.2,H61)</f>
        <v>2</v>
      </c>
      <c r="J61" s="129">
        <v>30</v>
      </c>
      <c r="K61" s="50">
        <f>IF(G61,J61*0.8,J61)</f>
        <v>24</v>
      </c>
      <c r="L61" s="179">
        <f>IF(C61,$L$60*I13,0)</f>
        <v>1.8</v>
      </c>
      <c r="M61" s="108">
        <f>I61*1.2</f>
        <v>2.4</v>
      </c>
      <c r="N61" s="32">
        <f>I61*J61*0.04</f>
        <v>2.4</v>
      </c>
      <c r="O61" s="31">
        <f>SUM(L61:N61)</f>
        <v>6.6</v>
      </c>
      <c r="P61" s="55"/>
    </row>
    <row r="62" spans="1:16" x14ac:dyDescent="0.25">
      <c r="A62" s="55"/>
      <c r="B62" s="135">
        <f>IF(ISBLANK(E62),0,IF(COUNTIF(E61:E61,E62)&gt;=1,0,1))</f>
        <v>0</v>
      </c>
      <c r="C62" s="174" t="b">
        <v>0</v>
      </c>
      <c r="D62" s="133" t="b">
        <v>0</v>
      </c>
      <c r="E62" s="3"/>
      <c r="F62" s="4" t="s">
        <v>80</v>
      </c>
      <c r="G62" s="174" t="b">
        <v>1</v>
      </c>
      <c r="H62" s="130">
        <v>2</v>
      </c>
      <c r="I62" s="184">
        <f>IF(D62,H62*1.2,H62)</f>
        <v>2</v>
      </c>
      <c r="J62" s="131">
        <v>30</v>
      </c>
      <c r="K62" s="50">
        <f t="shared" ref="K62:K80" si="9">IF(G62,J62*0.8,J62)</f>
        <v>24</v>
      </c>
      <c r="L62" s="179">
        <f>IF(C62,$L$60*I14,0)</f>
        <v>0</v>
      </c>
      <c r="M62" s="108">
        <f t="shared" ref="M62:M80" si="10">I62*1.2</f>
        <v>2.4</v>
      </c>
      <c r="N62" s="32">
        <f t="shared" ref="N62:N80" si="11">I62*J62*0.04</f>
        <v>2.4</v>
      </c>
      <c r="O62" s="33">
        <f t="shared" ref="O62:O81" si="12">SUM(L62:N62)</f>
        <v>4.8</v>
      </c>
      <c r="P62" s="55"/>
    </row>
    <row r="63" spans="1:16" x14ac:dyDescent="0.25">
      <c r="A63" s="55"/>
      <c r="B63" s="135">
        <f>IF(ISBLANK($E63),0,IF(COUNTIF($E$61:$E62,E63)&gt;=1,0,1))</f>
        <v>0</v>
      </c>
      <c r="C63" s="174" t="b">
        <v>0</v>
      </c>
      <c r="D63" s="133" t="b">
        <v>0</v>
      </c>
      <c r="E63" s="3"/>
      <c r="F63" s="4" t="s">
        <v>80</v>
      </c>
      <c r="G63" s="174" t="b">
        <v>1</v>
      </c>
      <c r="H63" s="130">
        <v>2</v>
      </c>
      <c r="I63" s="184">
        <f t="shared" ref="I63:I80" si="13">IF(D63,H63*1.2,H63)</f>
        <v>2</v>
      </c>
      <c r="J63" s="131">
        <v>30</v>
      </c>
      <c r="K63" s="50">
        <f t="shared" si="9"/>
        <v>24</v>
      </c>
      <c r="L63" s="179">
        <f t="shared" ref="L63:L80" si="14">IF(C63,$L$60*I15,0)</f>
        <v>0</v>
      </c>
      <c r="M63" s="108">
        <f t="shared" si="10"/>
        <v>2.4</v>
      </c>
      <c r="N63" s="32">
        <f t="shared" si="11"/>
        <v>2.4</v>
      </c>
      <c r="O63" s="33">
        <f t="shared" si="12"/>
        <v>4.8</v>
      </c>
      <c r="P63" s="55"/>
    </row>
    <row r="64" spans="1:16" x14ac:dyDescent="0.25">
      <c r="A64" s="55"/>
      <c r="B64" s="135">
        <v>1</v>
      </c>
      <c r="C64" s="174" t="b">
        <v>1</v>
      </c>
      <c r="D64" s="133" t="b">
        <v>0</v>
      </c>
      <c r="E64" s="3"/>
      <c r="F64" s="4" t="s">
        <v>81</v>
      </c>
      <c r="G64" s="174" t="b">
        <v>1</v>
      </c>
      <c r="H64" s="130">
        <v>2</v>
      </c>
      <c r="I64" s="184">
        <f t="shared" si="13"/>
        <v>2</v>
      </c>
      <c r="J64" s="131">
        <v>30</v>
      </c>
      <c r="K64" s="50">
        <f t="shared" si="9"/>
        <v>24</v>
      </c>
      <c r="L64" s="179">
        <f t="shared" si="14"/>
        <v>2.7</v>
      </c>
      <c r="M64" s="108">
        <f t="shared" si="10"/>
        <v>2.4</v>
      </c>
      <c r="N64" s="32">
        <f t="shared" si="11"/>
        <v>2.4</v>
      </c>
      <c r="O64" s="33">
        <f t="shared" si="12"/>
        <v>7.5</v>
      </c>
      <c r="P64" s="55"/>
    </row>
    <row r="65" spans="1:16" x14ac:dyDescent="0.25">
      <c r="A65" s="55"/>
      <c r="B65" s="135">
        <f>IF(ISBLANK($E65),0,IF(COUNTIF($E$61:$E64,E65)&gt;=1,0,1))</f>
        <v>0</v>
      </c>
      <c r="C65" s="174" t="b">
        <v>0</v>
      </c>
      <c r="D65" s="133" t="b">
        <v>0</v>
      </c>
      <c r="E65" s="3"/>
      <c r="F65" s="4" t="s">
        <v>81</v>
      </c>
      <c r="G65" s="174" t="b">
        <v>1</v>
      </c>
      <c r="H65" s="130">
        <v>2</v>
      </c>
      <c r="I65" s="184">
        <f t="shared" si="13"/>
        <v>2</v>
      </c>
      <c r="J65" s="131">
        <v>30</v>
      </c>
      <c r="K65" s="50">
        <f t="shared" si="9"/>
        <v>24</v>
      </c>
      <c r="L65" s="179">
        <f t="shared" si="14"/>
        <v>0</v>
      </c>
      <c r="M65" s="108">
        <f t="shared" si="10"/>
        <v>2.4</v>
      </c>
      <c r="N65" s="32">
        <f t="shared" si="11"/>
        <v>2.4</v>
      </c>
      <c r="O65" s="33">
        <f t="shared" ref="O65:O76" si="15">SUM(L65:N65)</f>
        <v>4.8</v>
      </c>
      <c r="P65" s="55"/>
    </row>
    <row r="66" spans="1:16" x14ac:dyDescent="0.25">
      <c r="A66" s="55"/>
      <c r="B66" s="135">
        <f>IF(ISBLANK($E66),0,IF(COUNTIF($E$61:$E65,E66)&gt;=1,0,1))</f>
        <v>0</v>
      </c>
      <c r="C66" s="174" t="b">
        <v>0</v>
      </c>
      <c r="D66" s="133" t="b">
        <v>0</v>
      </c>
      <c r="E66" s="3"/>
      <c r="F66" s="4" t="s">
        <v>81</v>
      </c>
      <c r="G66" s="174" t="b">
        <v>1</v>
      </c>
      <c r="H66" s="130">
        <v>2</v>
      </c>
      <c r="I66" s="184">
        <f t="shared" si="13"/>
        <v>2</v>
      </c>
      <c r="J66" s="131">
        <v>30</v>
      </c>
      <c r="K66" s="50">
        <f t="shared" si="9"/>
        <v>24</v>
      </c>
      <c r="L66" s="179">
        <f t="shared" si="14"/>
        <v>0</v>
      </c>
      <c r="M66" s="108">
        <f t="shared" si="10"/>
        <v>2.4</v>
      </c>
      <c r="N66" s="32">
        <f t="shared" si="11"/>
        <v>2.4</v>
      </c>
      <c r="O66" s="33">
        <f t="shared" si="15"/>
        <v>4.8</v>
      </c>
      <c r="P66" s="55"/>
    </row>
    <row r="67" spans="1:16" x14ac:dyDescent="0.25">
      <c r="A67" s="55"/>
      <c r="B67" s="135">
        <f>IF(ISBLANK($E67),0,IF(COUNTIF($E$61:$E66,E67)&gt;=1,0,1))</f>
        <v>0</v>
      </c>
      <c r="C67" s="174" t="b">
        <v>0</v>
      </c>
      <c r="D67" s="133" t="b">
        <v>0</v>
      </c>
      <c r="E67" s="3"/>
      <c r="F67" s="4"/>
      <c r="G67" s="174" t="b">
        <v>0</v>
      </c>
      <c r="H67" s="130"/>
      <c r="I67" s="184">
        <f t="shared" si="13"/>
        <v>0</v>
      </c>
      <c r="J67" s="131"/>
      <c r="K67" s="50">
        <f t="shared" si="9"/>
        <v>0</v>
      </c>
      <c r="L67" s="179">
        <f t="shared" si="14"/>
        <v>0</v>
      </c>
      <c r="M67" s="108">
        <f t="shared" si="10"/>
        <v>0</v>
      </c>
      <c r="N67" s="32">
        <f t="shared" si="11"/>
        <v>0</v>
      </c>
      <c r="O67" s="33">
        <f t="shared" si="15"/>
        <v>0</v>
      </c>
      <c r="P67" s="55"/>
    </row>
    <row r="68" spans="1:16" x14ac:dyDescent="0.25">
      <c r="A68" s="55"/>
      <c r="B68" s="135">
        <f>IF(ISBLANK($E68),0,IF(COUNTIF($E$61:$E67,E68)&gt;=1,0,1))</f>
        <v>0</v>
      </c>
      <c r="C68" s="174" t="b">
        <v>0</v>
      </c>
      <c r="D68" s="133" t="b">
        <v>0</v>
      </c>
      <c r="E68" s="3"/>
      <c r="F68" s="4"/>
      <c r="G68" s="174" t="b">
        <v>0</v>
      </c>
      <c r="H68" s="130"/>
      <c r="I68" s="184">
        <f t="shared" si="13"/>
        <v>0</v>
      </c>
      <c r="J68" s="131"/>
      <c r="K68" s="50">
        <f t="shared" si="9"/>
        <v>0</v>
      </c>
      <c r="L68" s="179">
        <f t="shared" si="14"/>
        <v>0</v>
      </c>
      <c r="M68" s="108">
        <f t="shared" si="10"/>
        <v>0</v>
      </c>
      <c r="N68" s="32">
        <f t="shared" si="11"/>
        <v>0</v>
      </c>
      <c r="O68" s="33">
        <f t="shared" si="15"/>
        <v>0</v>
      </c>
      <c r="P68" s="55"/>
    </row>
    <row r="69" spans="1:16" x14ac:dyDescent="0.25">
      <c r="A69" s="55"/>
      <c r="B69" s="135">
        <f>IF(ISBLANK($E69),0,IF(COUNTIF($E$61:$E68,E69)&gt;=1,0,1))</f>
        <v>0</v>
      </c>
      <c r="C69" s="174" t="b">
        <v>0</v>
      </c>
      <c r="D69" s="133" t="b">
        <v>0</v>
      </c>
      <c r="E69" s="3"/>
      <c r="F69" s="4"/>
      <c r="G69" s="174" t="b">
        <v>0</v>
      </c>
      <c r="H69" s="130"/>
      <c r="I69" s="184">
        <f t="shared" si="13"/>
        <v>0</v>
      </c>
      <c r="J69" s="131"/>
      <c r="K69" s="50">
        <f t="shared" si="9"/>
        <v>0</v>
      </c>
      <c r="L69" s="179">
        <f t="shared" si="14"/>
        <v>0</v>
      </c>
      <c r="M69" s="108">
        <f t="shared" si="10"/>
        <v>0</v>
      </c>
      <c r="N69" s="32">
        <f t="shared" si="11"/>
        <v>0</v>
      </c>
      <c r="O69" s="33">
        <f t="shared" si="15"/>
        <v>0</v>
      </c>
      <c r="P69" s="55"/>
    </row>
    <row r="70" spans="1:16" x14ac:dyDescent="0.25">
      <c r="A70" s="55"/>
      <c r="B70" s="135">
        <f>IF(ISBLANK($E70),0,IF(COUNTIF($E$61:$E69,E70)&gt;=1,0,1))</f>
        <v>0</v>
      </c>
      <c r="C70" s="174" t="b">
        <v>0</v>
      </c>
      <c r="D70" s="133" t="b">
        <v>0</v>
      </c>
      <c r="E70" s="3"/>
      <c r="F70" s="4"/>
      <c r="G70" s="174" t="b">
        <v>0</v>
      </c>
      <c r="H70" s="130"/>
      <c r="I70" s="184">
        <f t="shared" si="13"/>
        <v>0</v>
      </c>
      <c r="J70" s="131"/>
      <c r="K70" s="50">
        <f t="shared" si="9"/>
        <v>0</v>
      </c>
      <c r="L70" s="179">
        <f t="shared" si="14"/>
        <v>0</v>
      </c>
      <c r="M70" s="108">
        <f t="shared" si="10"/>
        <v>0</v>
      </c>
      <c r="N70" s="32">
        <f t="shared" si="11"/>
        <v>0</v>
      </c>
      <c r="O70" s="33">
        <f t="shared" si="15"/>
        <v>0</v>
      </c>
      <c r="P70" s="55"/>
    </row>
    <row r="71" spans="1:16" x14ac:dyDescent="0.25">
      <c r="A71" s="55"/>
      <c r="B71" s="135">
        <f>IF(ISBLANK($E71),0,IF(COUNTIF($E$61:$E70,E71)&gt;=1,0,1))</f>
        <v>0</v>
      </c>
      <c r="C71" s="174" t="b">
        <v>0</v>
      </c>
      <c r="D71" s="133" t="b">
        <v>0</v>
      </c>
      <c r="E71" s="3"/>
      <c r="F71" s="4"/>
      <c r="G71" s="174" t="b">
        <v>0</v>
      </c>
      <c r="H71" s="130"/>
      <c r="I71" s="184">
        <f t="shared" si="13"/>
        <v>0</v>
      </c>
      <c r="J71" s="131"/>
      <c r="K71" s="50">
        <f t="shared" si="9"/>
        <v>0</v>
      </c>
      <c r="L71" s="179">
        <f t="shared" si="14"/>
        <v>0</v>
      </c>
      <c r="M71" s="108">
        <f t="shared" si="10"/>
        <v>0</v>
      </c>
      <c r="N71" s="32">
        <f t="shared" si="11"/>
        <v>0</v>
      </c>
      <c r="O71" s="33">
        <f t="shared" si="15"/>
        <v>0</v>
      </c>
      <c r="P71" s="55"/>
    </row>
    <row r="72" spans="1:16" x14ac:dyDescent="0.25">
      <c r="A72" s="55"/>
      <c r="B72" s="135">
        <f>IF(ISBLANK($E72),0,IF(COUNTIF($E$61:$E71,E72)&gt;=1,0,1))</f>
        <v>0</v>
      </c>
      <c r="C72" s="174" t="b">
        <v>0</v>
      </c>
      <c r="D72" s="133" t="b">
        <v>0</v>
      </c>
      <c r="E72" s="3"/>
      <c r="F72" s="4"/>
      <c r="G72" s="174" t="b">
        <v>0</v>
      </c>
      <c r="H72" s="130"/>
      <c r="I72" s="184">
        <f t="shared" si="13"/>
        <v>0</v>
      </c>
      <c r="J72" s="131"/>
      <c r="K72" s="50">
        <f t="shared" si="9"/>
        <v>0</v>
      </c>
      <c r="L72" s="179">
        <f t="shared" si="14"/>
        <v>0</v>
      </c>
      <c r="M72" s="108">
        <f t="shared" si="10"/>
        <v>0</v>
      </c>
      <c r="N72" s="32">
        <f t="shared" si="11"/>
        <v>0</v>
      </c>
      <c r="O72" s="33">
        <f t="shared" si="15"/>
        <v>0</v>
      </c>
      <c r="P72" s="55"/>
    </row>
    <row r="73" spans="1:16" x14ac:dyDescent="0.25">
      <c r="A73" s="55"/>
      <c r="B73" s="135">
        <f>IF(ISBLANK($E73),0,IF(COUNTIF($E$61:$E72,E73)&gt;=1,0,1))</f>
        <v>0</v>
      </c>
      <c r="C73" s="174" t="b">
        <v>0</v>
      </c>
      <c r="D73" s="133" t="b">
        <v>0</v>
      </c>
      <c r="E73" s="3"/>
      <c r="F73" s="4"/>
      <c r="G73" s="174" t="b">
        <v>0</v>
      </c>
      <c r="H73" s="130"/>
      <c r="I73" s="184">
        <f t="shared" si="13"/>
        <v>0</v>
      </c>
      <c r="J73" s="131"/>
      <c r="K73" s="50">
        <f t="shared" si="9"/>
        <v>0</v>
      </c>
      <c r="L73" s="179">
        <f t="shared" si="14"/>
        <v>0</v>
      </c>
      <c r="M73" s="108">
        <f t="shared" si="10"/>
        <v>0</v>
      </c>
      <c r="N73" s="32">
        <f t="shared" si="11"/>
        <v>0</v>
      </c>
      <c r="O73" s="33">
        <f t="shared" si="15"/>
        <v>0</v>
      </c>
      <c r="P73" s="55"/>
    </row>
    <row r="74" spans="1:16" x14ac:dyDescent="0.25">
      <c r="A74" s="55"/>
      <c r="B74" s="135">
        <f>IF(ISBLANK($E74),0,IF(COUNTIF($E$61:$E73,E74)&gt;=1,0,1))</f>
        <v>0</v>
      </c>
      <c r="C74" s="174" t="b">
        <v>0</v>
      </c>
      <c r="D74" s="133" t="b">
        <v>0</v>
      </c>
      <c r="E74" s="3"/>
      <c r="F74" s="4"/>
      <c r="G74" s="174" t="b">
        <v>0</v>
      </c>
      <c r="H74" s="130"/>
      <c r="I74" s="184">
        <f t="shared" si="13"/>
        <v>0</v>
      </c>
      <c r="J74" s="131"/>
      <c r="K74" s="50">
        <f t="shared" si="9"/>
        <v>0</v>
      </c>
      <c r="L74" s="179">
        <f t="shared" si="14"/>
        <v>0</v>
      </c>
      <c r="M74" s="108">
        <f t="shared" si="10"/>
        <v>0</v>
      </c>
      <c r="N74" s="32">
        <f t="shared" si="11"/>
        <v>0</v>
      </c>
      <c r="O74" s="33">
        <f t="shared" si="15"/>
        <v>0</v>
      </c>
      <c r="P74" s="55"/>
    </row>
    <row r="75" spans="1:16" x14ac:dyDescent="0.25">
      <c r="A75" s="55"/>
      <c r="B75" s="135">
        <f>IF(ISBLANK($E75),0,IF(COUNTIF($E$61:$E74,E75)&gt;=1,0,1))</f>
        <v>0</v>
      </c>
      <c r="C75" s="174" t="b">
        <v>0</v>
      </c>
      <c r="D75" s="133" t="b">
        <v>0</v>
      </c>
      <c r="E75" s="3"/>
      <c r="F75" s="4"/>
      <c r="G75" s="174" t="b">
        <v>0</v>
      </c>
      <c r="H75" s="130"/>
      <c r="I75" s="184">
        <f t="shared" si="13"/>
        <v>0</v>
      </c>
      <c r="J75" s="131"/>
      <c r="K75" s="50">
        <f t="shared" si="9"/>
        <v>0</v>
      </c>
      <c r="L75" s="179">
        <f t="shared" si="14"/>
        <v>0</v>
      </c>
      <c r="M75" s="108">
        <f t="shared" si="10"/>
        <v>0</v>
      </c>
      <c r="N75" s="32">
        <f t="shared" si="11"/>
        <v>0</v>
      </c>
      <c r="O75" s="33">
        <f t="shared" si="15"/>
        <v>0</v>
      </c>
      <c r="P75" s="55"/>
    </row>
    <row r="76" spans="1:16" x14ac:dyDescent="0.25">
      <c r="A76" s="55"/>
      <c r="B76" s="135">
        <f>IF(ISBLANK($E76),0,IF(COUNTIF($E$61:$E75,E76)&gt;=1,0,1))</f>
        <v>0</v>
      </c>
      <c r="C76" s="174" t="b">
        <v>0</v>
      </c>
      <c r="D76" s="133" t="b">
        <v>0</v>
      </c>
      <c r="E76" s="3"/>
      <c r="F76" s="4"/>
      <c r="G76" s="174" t="b">
        <v>0</v>
      </c>
      <c r="H76" s="130"/>
      <c r="I76" s="184">
        <f t="shared" si="13"/>
        <v>0</v>
      </c>
      <c r="J76" s="131"/>
      <c r="K76" s="50">
        <f t="shared" si="9"/>
        <v>0</v>
      </c>
      <c r="L76" s="179">
        <f t="shared" si="14"/>
        <v>0</v>
      </c>
      <c r="M76" s="108">
        <f t="shared" si="10"/>
        <v>0</v>
      </c>
      <c r="N76" s="32">
        <f t="shared" si="11"/>
        <v>0</v>
      </c>
      <c r="O76" s="33">
        <f t="shared" si="15"/>
        <v>0</v>
      </c>
      <c r="P76" s="55"/>
    </row>
    <row r="77" spans="1:16" x14ac:dyDescent="0.25">
      <c r="A77" s="55"/>
      <c r="B77" s="135">
        <f>IF(ISBLANK($E77),0,IF(COUNTIF($E$61:$E76,E77)&gt;=1,0,1))</f>
        <v>0</v>
      </c>
      <c r="C77" s="174" t="b">
        <v>0</v>
      </c>
      <c r="D77" s="133" t="b">
        <v>0</v>
      </c>
      <c r="E77" s="3"/>
      <c r="F77" s="4"/>
      <c r="G77" s="174" t="b">
        <v>0</v>
      </c>
      <c r="H77" s="130"/>
      <c r="I77" s="184">
        <f t="shared" si="13"/>
        <v>0</v>
      </c>
      <c r="J77" s="131"/>
      <c r="K77" s="50">
        <f t="shared" si="9"/>
        <v>0</v>
      </c>
      <c r="L77" s="179">
        <f t="shared" si="14"/>
        <v>0</v>
      </c>
      <c r="M77" s="108">
        <f t="shared" si="10"/>
        <v>0</v>
      </c>
      <c r="N77" s="32">
        <f t="shared" si="11"/>
        <v>0</v>
      </c>
      <c r="O77" s="33">
        <f t="shared" si="12"/>
        <v>0</v>
      </c>
      <c r="P77" s="55"/>
    </row>
    <row r="78" spans="1:16" x14ac:dyDescent="0.25">
      <c r="A78" s="55"/>
      <c r="B78" s="135">
        <f>IF(ISBLANK($E78),0,IF(COUNTIF($E$61:$E77,E78)&gt;=1,0,1))</f>
        <v>0</v>
      </c>
      <c r="C78" s="174" t="b">
        <v>0</v>
      </c>
      <c r="D78" s="133" t="b">
        <v>0</v>
      </c>
      <c r="E78" s="3"/>
      <c r="F78" s="4"/>
      <c r="G78" s="174" t="b">
        <v>0</v>
      </c>
      <c r="H78" s="130"/>
      <c r="I78" s="184">
        <f t="shared" si="13"/>
        <v>0</v>
      </c>
      <c r="J78" s="131"/>
      <c r="K78" s="50">
        <f t="shared" si="9"/>
        <v>0</v>
      </c>
      <c r="L78" s="179">
        <f t="shared" si="14"/>
        <v>0</v>
      </c>
      <c r="M78" s="108">
        <f t="shared" si="10"/>
        <v>0</v>
      </c>
      <c r="N78" s="32">
        <f t="shared" si="11"/>
        <v>0</v>
      </c>
      <c r="O78" s="33">
        <f t="shared" si="12"/>
        <v>0</v>
      </c>
      <c r="P78" s="55"/>
    </row>
    <row r="79" spans="1:16" x14ac:dyDescent="0.25">
      <c r="A79" s="55"/>
      <c r="B79" s="135">
        <f>IF(ISBLANK($E79),0,IF(COUNTIF($E$61:$E78,E79)&gt;=1,0,1))</f>
        <v>0</v>
      </c>
      <c r="C79" s="174" t="b">
        <v>0</v>
      </c>
      <c r="D79" s="133" t="b">
        <v>0</v>
      </c>
      <c r="E79" s="3"/>
      <c r="F79" s="4"/>
      <c r="G79" s="174" t="b">
        <v>0</v>
      </c>
      <c r="H79" s="130"/>
      <c r="I79" s="184">
        <f t="shared" si="13"/>
        <v>0</v>
      </c>
      <c r="J79" s="131"/>
      <c r="K79" s="50">
        <f t="shared" si="9"/>
        <v>0</v>
      </c>
      <c r="L79" s="179">
        <f t="shared" si="14"/>
        <v>0</v>
      </c>
      <c r="M79" s="108">
        <f t="shared" si="10"/>
        <v>0</v>
      </c>
      <c r="N79" s="32">
        <f t="shared" si="11"/>
        <v>0</v>
      </c>
      <c r="O79" s="33">
        <f t="shared" si="12"/>
        <v>0</v>
      </c>
      <c r="P79" s="55"/>
    </row>
    <row r="80" spans="1:16" ht="15.75" thickBot="1" x14ac:dyDescent="0.3">
      <c r="A80" s="55"/>
      <c r="B80" s="135">
        <f>IF(ISBLANK($E80),0,IF(COUNTIF($E$61:$E79,E80)&gt;=1,0,1))</f>
        <v>0</v>
      </c>
      <c r="C80" s="175" t="b">
        <v>0</v>
      </c>
      <c r="D80" s="136" t="b">
        <v>0</v>
      </c>
      <c r="E80" s="5"/>
      <c r="F80" s="6"/>
      <c r="G80" s="175" t="b">
        <v>0</v>
      </c>
      <c r="H80" s="142"/>
      <c r="I80" s="185">
        <f t="shared" si="13"/>
        <v>0</v>
      </c>
      <c r="J80" s="143"/>
      <c r="K80" s="183">
        <f t="shared" si="9"/>
        <v>0</v>
      </c>
      <c r="L80" s="34">
        <f t="shared" si="14"/>
        <v>0</v>
      </c>
      <c r="M80" s="109">
        <f t="shared" si="10"/>
        <v>0</v>
      </c>
      <c r="N80" s="35">
        <f t="shared" si="11"/>
        <v>0</v>
      </c>
      <c r="O80" s="33">
        <f t="shared" si="12"/>
        <v>0</v>
      </c>
      <c r="P80" s="55"/>
    </row>
    <row r="81" spans="1:16" ht="30.75" customHeight="1" thickBot="1" x14ac:dyDescent="0.3">
      <c r="A81" s="55"/>
      <c r="B81" s="256" t="s">
        <v>17</v>
      </c>
      <c r="C81" s="257"/>
      <c r="D81" s="257"/>
      <c r="E81" s="37">
        <f>IF(H6=TRUE,#REF!,SUM(IF(B61,1,0),IF(B62,1,0),IF(B63,1,0),IF(B64,1,0),IF(B65,1,0),IF(B66,1,0),IF(B67,1,0),IF(B68,1,0),IF(B69,1,0),IF(B70,1,0),IF(B71,1,0),IF(B72,1,0),IF(B73,1,0),IF(B74,1,0),IF(B75,1,0),IF(B76,1,0),IF(B77,1,0),IF(B78,1,0),IF(B79,1,0),IF(B80,1,0)))</f>
        <v>2</v>
      </c>
      <c r="F81" s="38"/>
      <c r="G81" s="38"/>
      <c r="H81" s="104">
        <f t="shared" ref="H81:N81" si="16">SUM(H61:H80)</f>
        <v>12</v>
      </c>
      <c r="I81" s="84"/>
      <c r="J81" s="84">
        <f t="shared" si="16"/>
        <v>180</v>
      </c>
      <c r="K81" s="62">
        <f t="shared" si="16"/>
        <v>144</v>
      </c>
      <c r="L81" s="39">
        <f t="shared" si="16"/>
        <v>4.5</v>
      </c>
      <c r="M81" s="40">
        <f t="shared" si="16"/>
        <v>14.4</v>
      </c>
      <c r="N81" s="40">
        <f t="shared" si="16"/>
        <v>14.4</v>
      </c>
      <c r="O81" s="83">
        <f t="shared" si="12"/>
        <v>33.299999999999997</v>
      </c>
      <c r="P81" s="55"/>
    </row>
    <row r="82" spans="1:16" ht="15.75" thickBot="1" x14ac:dyDescent="0.3">
      <c r="A82" s="55"/>
      <c r="B82" s="258" t="s">
        <v>18</v>
      </c>
      <c r="C82" s="259"/>
      <c r="D82" s="259"/>
      <c r="E82" s="42">
        <f>IF(E81=1,0.9,IF(E81=2,0.9,IF(E81=3,1.1,IF(E81&gt;=4,1.75,0))))</f>
        <v>0.9</v>
      </c>
      <c r="F82" s="43"/>
      <c r="G82" s="43"/>
      <c r="H82" s="7"/>
      <c r="I82" s="7"/>
      <c r="J82" s="7"/>
      <c r="L82" s="44"/>
      <c r="M82" s="44"/>
      <c r="O82" s="45"/>
      <c r="P82" s="55"/>
    </row>
    <row r="83" spans="1:16" ht="15.75" thickBot="1" x14ac:dyDescent="0.3">
      <c r="A83" s="55"/>
      <c r="D83" s="244" t="s">
        <v>28</v>
      </c>
      <c r="E83" s="244"/>
      <c r="F83" s="244"/>
      <c r="G83" s="7"/>
      <c r="P83" s="55"/>
    </row>
    <row r="84" spans="1:16" ht="15.75" thickBot="1" x14ac:dyDescent="0.3">
      <c r="A84" s="55"/>
      <c r="B84" s="229" t="s">
        <v>34</v>
      </c>
      <c r="C84" s="230"/>
      <c r="D84" s="229" t="s">
        <v>35</v>
      </c>
      <c r="E84" s="230"/>
      <c r="F84" s="25" t="s">
        <v>36</v>
      </c>
      <c r="G84" s="105"/>
      <c r="J84" s="105"/>
      <c r="L84" s="46" t="s">
        <v>14</v>
      </c>
      <c r="M84" s="47"/>
      <c r="N84" s="29">
        <f>N81/0.04</f>
        <v>360</v>
      </c>
      <c r="O84" s="100"/>
      <c r="P84" s="55"/>
    </row>
    <row r="85" spans="1:16" x14ac:dyDescent="0.25">
      <c r="A85" s="55"/>
      <c r="B85" s="260" t="s">
        <v>44</v>
      </c>
      <c r="C85" s="261"/>
      <c r="D85" s="262"/>
      <c r="E85" s="250"/>
      <c r="F85" s="146">
        <v>10</v>
      </c>
      <c r="G85" s="3"/>
      <c r="H85" s="78"/>
      <c r="I85" s="78"/>
      <c r="J85" s="49"/>
      <c r="L85" s="85" t="s">
        <v>30</v>
      </c>
      <c r="M85" s="86"/>
      <c r="N85" s="50">
        <f>IF(N84-415 &gt; 0,N84-415,0)</f>
        <v>0</v>
      </c>
      <c r="O85" s="52">
        <f>N85*0.03</f>
        <v>0</v>
      </c>
      <c r="P85" s="55"/>
    </row>
    <row r="86" spans="1:16" x14ac:dyDescent="0.25">
      <c r="A86" s="55"/>
      <c r="B86" s="253"/>
      <c r="C86" s="248"/>
      <c r="D86" s="253"/>
      <c r="E86" s="248"/>
      <c r="F86" s="147"/>
      <c r="G86" s="3"/>
      <c r="H86" s="78"/>
      <c r="I86" s="78"/>
      <c r="J86" s="49"/>
      <c r="L86" s="85" t="s">
        <v>31</v>
      </c>
      <c r="M86" s="86"/>
      <c r="N86" s="50">
        <f>IF(K81&lt;160,0,K81-160)</f>
        <v>0</v>
      </c>
      <c r="O86" s="51">
        <f>(N86^2)*0.1</f>
        <v>0</v>
      </c>
      <c r="P86" s="55"/>
    </row>
    <row r="87" spans="1:16" ht="15" customHeight="1" x14ac:dyDescent="0.25">
      <c r="A87" s="55"/>
      <c r="B87" s="253"/>
      <c r="C87" s="248"/>
      <c r="D87" s="253"/>
      <c r="E87" s="248"/>
      <c r="F87" s="147"/>
      <c r="G87" s="3"/>
      <c r="H87" s="78"/>
      <c r="I87" s="78"/>
      <c r="J87" s="49"/>
      <c r="L87" s="85" t="s">
        <v>54</v>
      </c>
      <c r="M87" s="86"/>
      <c r="N87" s="50">
        <f>IF(K81&lt;75,0,K81)</f>
        <v>144</v>
      </c>
      <c r="O87" s="52">
        <f>N87*0.01</f>
        <v>1.44</v>
      </c>
      <c r="P87" s="55"/>
    </row>
    <row r="88" spans="1:16" x14ac:dyDescent="0.25">
      <c r="A88" s="55"/>
      <c r="B88" s="253"/>
      <c r="C88" s="248"/>
      <c r="D88" s="253"/>
      <c r="E88" s="248"/>
      <c r="F88" s="147"/>
      <c r="G88" s="3"/>
      <c r="H88" s="78"/>
      <c r="I88" s="78"/>
      <c r="J88" s="49"/>
      <c r="L88" s="85" t="s">
        <v>19</v>
      </c>
      <c r="M88" s="86"/>
      <c r="N88" s="86"/>
      <c r="O88" s="51">
        <f>D91+F91/100*40</f>
        <v>4</v>
      </c>
      <c r="P88" s="55"/>
    </row>
    <row r="89" spans="1:16" ht="15" customHeight="1" thickBot="1" x14ac:dyDescent="0.3">
      <c r="A89" s="55"/>
      <c r="B89" s="253"/>
      <c r="C89" s="248"/>
      <c r="D89" s="253"/>
      <c r="E89" s="248"/>
      <c r="F89" s="147"/>
      <c r="G89" s="3"/>
      <c r="H89" s="78"/>
      <c r="I89" s="78"/>
      <c r="J89" s="49"/>
      <c r="L89" s="93"/>
      <c r="M89" s="94"/>
      <c r="N89" s="94"/>
      <c r="O89" s="53"/>
      <c r="P89" s="55"/>
    </row>
    <row r="90" spans="1:16" ht="15" customHeight="1" thickBot="1" x14ac:dyDescent="0.3">
      <c r="A90" s="55"/>
      <c r="B90" s="253"/>
      <c r="C90" s="248"/>
      <c r="D90" s="263"/>
      <c r="E90" s="251"/>
      <c r="F90" s="148"/>
      <c r="G90" s="3"/>
      <c r="H90" s="78"/>
      <c r="I90" s="78"/>
      <c r="J90" s="49"/>
      <c r="L90" s="95" t="s">
        <v>22</v>
      </c>
      <c r="M90" s="96"/>
      <c r="N90" s="96"/>
      <c r="O90" s="54">
        <f>SUM(O85:O89,O81)</f>
        <v>38.739999999999995</v>
      </c>
      <c r="P90" s="55"/>
    </row>
    <row r="91" spans="1:16" ht="16.5" thickBot="1" x14ac:dyDescent="0.3">
      <c r="A91" s="55"/>
      <c r="D91" s="264">
        <f>SUM(D85:D90)</f>
        <v>0</v>
      </c>
      <c r="E91" s="265"/>
      <c r="F91" s="102">
        <f>SUM(F85:F90)</f>
        <v>10</v>
      </c>
      <c r="G91" s="7"/>
      <c r="J91" s="106"/>
      <c r="L91" s="97" t="s">
        <v>23</v>
      </c>
      <c r="M91" s="98"/>
      <c r="N91" s="98"/>
      <c r="O91" s="89">
        <f>IF(O90&gt;40,1,O90/40)</f>
        <v>0.96849999999999992</v>
      </c>
      <c r="P91" s="55"/>
    </row>
    <row r="92" spans="1:16" ht="15.75" customHeight="1" x14ac:dyDescent="0.25">
      <c r="A92" s="55"/>
      <c r="P92" s="55"/>
    </row>
    <row r="93" spans="1:16" ht="6.75" customHeight="1" x14ac:dyDescent="0.25">
      <c r="A93" s="55"/>
      <c r="B93" s="56"/>
      <c r="C93" s="56"/>
      <c r="D93" s="56"/>
      <c r="E93" s="57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</row>
  </sheetData>
  <sheetProtection selectLockedCells="1" selectUnlockedCells="1"/>
  <mergeCells count="38">
    <mergeCell ref="B86:C86"/>
    <mergeCell ref="D86:E86"/>
    <mergeCell ref="B90:C90"/>
    <mergeCell ref="D90:E90"/>
    <mergeCell ref="D91:E91"/>
    <mergeCell ref="B87:C87"/>
    <mergeCell ref="D87:E87"/>
    <mergeCell ref="B88:C88"/>
    <mergeCell ref="D88:E88"/>
    <mergeCell ref="B89:C89"/>
    <mergeCell ref="D89:E89"/>
    <mergeCell ref="B84:C84"/>
    <mergeCell ref="D84:E84"/>
    <mergeCell ref="B85:C85"/>
    <mergeCell ref="D85:E85"/>
    <mergeCell ref="D83:F83"/>
    <mergeCell ref="B42:C42"/>
    <mergeCell ref="D42:E42"/>
    <mergeCell ref="D43:E43"/>
    <mergeCell ref="B81:D81"/>
    <mergeCell ref="B82:D82"/>
    <mergeCell ref="B39:C39"/>
    <mergeCell ref="D39:E39"/>
    <mergeCell ref="B40:C40"/>
    <mergeCell ref="D40:E40"/>
    <mergeCell ref="B41:C41"/>
    <mergeCell ref="D41:E41"/>
    <mergeCell ref="B38:C38"/>
    <mergeCell ref="D38:E38"/>
    <mergeCell ref="B1:O1"/>
    <mergeCell ref="H3:K3"/>
    <mergeCell ref="B33:D33"/>
    <mergeCell ref="B34:D34"/>
    <mergeCell ref="B36:C36"/>
    <mergeCell ref="D36:E36"/>
    <mergeCell ref="B37:C37"/>
    <mergeCell ref="D37:E37"/>
    <mergeCell ref="D35:F35"/>
  </mergeCells>
  <conditionalFormatting sqref="B13:B32">
    <cfRule type="cellIs" dxfId="23" priority="8" operator="greaterThan">
      <formula>0</formula>
    </cfRule>
  </conditionalFormatting>
  <conditionalFormatting sqref="B61:B80">
    <cfRule type="cellIs" dxfId="22" priority="7" operator="greaterThan">
      <formula>0</formula>
    </cfRule>
  </conditionalFormatting>
  <conditionalFormatting sqref="F46:G51">
    <cfRule type="cellIs" dxfId="21" priority="5" operator="greaterThan">
      <formula>0</formula>
    </cfRule>
  </conditionalFormatting>
  <conditionalFormatting sqref="F33:J33 L33:N33 F81:N81">
    <cfRule type="cellIs" dxfId="20" priority="11" operator="between">
      <formula>0.01</formula>
      <formula>400</formula>
    </cfRule>
  </conditionalFormatting>
  <conditionalFormatting sqref="J6:K6">
    <cfRule type="expression" dxfId="19" priority="6">
      <formula>$H$6</formula>
    </cfRule>
  </conditionalFormatting>
  <conditionalFormatting sqref="K33">
    <cfRule type="cellIs" dxfId="18" priority="9" operator="between">
      <formula>0.01</formula>
      <formula>1000</formula>
    </cfRule>
  </conditionalFormatting>
  <conditionalFormatting sqref="K61:N80">
    <cfRule type="cellIs" dxfId="17" priority="1" operator="between">
      <formula>0.01</formula>
      <formula>100</formula>
    </cfRule>
  </conditionalFormatting>
  <conditionalFormatting sqref="K13:O32">
    <cfRule type="cellIs" dxfId="16" priority="3" operator="between">
      <formula>0.01</formula>
      <formula>100</formula>
    </cfRule>
  </conditionalFormatting>
  <conditionalFormatting sqref="O33">
    <cfRule type="cellIs" dxfId="15" priority="12" operator="between">
      <formula>0.01</formula>
      <formula>100</formula>
    </cfRule>
  </conditionalFormatting>
  <conditionalFormatting sqref="O61:O81">
    <cfRule type="cellIs" dxfId="14" priority="10" operator="between">
      <formula>0.01</formula>
      <formula>100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5" r:id="rId4" name="Check Box 6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180975</xdr:rowOff>
                  </from>
                  <to>
                    <xdr:col>3</xdr:col>
                    <xdr:colOff>704850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" name="Check Box 6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180975</xdr:rowOff>
                  </from>
                  <to>
                    <xdr:col>3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" name="Check Box 6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180975</xdr:rowOff>
                  </from>
                  <to>
                    <xdr:col>3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7" name="Check Box 6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3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8" name="Check Box 6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190500</xdr:rowOff>
                  </from>
                  <to>
                    <xdr:col>3</xdr:col>
                    <xdr:colOff>704850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9" name="Check Box 6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171450</xdr:rowOff>
                  </from>
                  <to>
                    <xdr:col>3</xdr:col>
                    <xdr:colOff>704850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10" name="Check Box 67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29</xdr:row>
                    <xdr:rowOff>180975</xdr:rowOff>
                  </from>
                  <to>
                    <xdr:col>3</xdr:col>
                    <xdr:colOff>695325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11" name="Check Box 68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30</xdr:row>
                    <xdr:rowOff>180975</xdr:rowOff>
                  </from>
                  <to>
                    <xdr:col>3</xdr:col>
                    <xdr:colOff>695325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12" name="Check Box 6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180975</xdr:rowOff>
                  </from>
                  <to>
                    <xdr:col>3</xdr:col>
                    <xdr:colOff>676275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13" name="Check Box 7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14" name="Check Box 7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15" name="Check Box 7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0</xdr:rowOff>
                  </from>
                  <to>
                    <xdr:col>3</xdr:col>
                    <xdr:colOff>676275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6" name="Check Box 7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17" name="Check Box 7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76</xdr:row>
                    <xdr:rowOff>161925</xdr:rowOff>
                  </from>
                  <to>
                    <xdr:col>3</xdr:col>
                    <xdr:colOff>676275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18" name="Check Box 75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77</xdr:row>
                    <xdr:rowOff>171450</xdr:rowOff>
                  </from>
                  <to>
                    <xdr:col>3</xdr:col>
                    <xdr:colOff>676275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19" name="Check Box 76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79</xdr:row>
                    <xdr:rowOff>0</xdr:rowOff>
                  </from>
                  <to>
                    <xdr:col>3</xdr:col>
                    <xdr:colOff>676275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0" name="Check Box 7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190500</xdr:rowOff>
                  </from>
                  <to>
                    <xdr:col>3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21" name="Check Box 7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190500</xdr:rowOff>
                  </from>
                  <to>
                    <xdr:col>3</xdr:col>
                    <xdr:colOff>704850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22" name="Check Box 7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190500</xdr:rowOff>
                  </from>
                  <to>
                    <xdr:col>3</xdr:col>
                    <xdr:colOff>704850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23" name="Check Box 8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190500</xdr:rowOff>
                  </from>
                  <to>
                    <xdr:col>3</xdr:col>
                    <xdr:colOff>704850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24" name="Check Box 8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190500</xdr:rowOff>
                  </from>
                  <to>
                    <xdr:col>3</xdr:col>
                    <xdr:colOff>704850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5" name="Check Box 8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21</xdr:row>
                    <xdr:rowOff>190500</xdr:rowOff>
                  </from>
                  <to>
                    <xdr:col>3</xdr:col>
                    <xdr:colOff>704850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6" name="Check Box 8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190500</xdr:rowOff>
                  </from>
                  <to>
                    <xdr:col>3</xdr:col>
                    <xdr:colOff>704850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27" name="Check Box 8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190500</xdr:rowOff>
                  </from>
                  <to>
                    <xdr:col>3</xdr:col>
                    <xdr:colOff>704850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8" name="Check Box 8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190500</xdr:rowOff>
                  </from>
                  <to>
                    <xdr:col>3</xdr:col>
                    <xdr:colOff>704850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29" name="Check Box 8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190500</xdr:rowOff>
                  </from>
                  <to>
                    <xdr:col>3</xdr:col>
                    <xdr:colOff>704850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30" name="Check Box 8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190500</xdr:rowOff>
                  </from>
                  <to>
                    <xdr:col>3</xdr:col>
                    <xdr:colOff>704850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31" name="Check Box 8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190500</xdr:rowOff>
                  </from>
                  <to>
                    <xdr:col>3</xdr:col>
                    <xdr:colOff>704850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32" name="Check Box 8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33" name="Check Box 9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65</xdr:row>
                    <xdr:rowOff>171450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34" name="Check Box 9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66</xdr:row>
                    <xdr:rowOff>171450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35" name="Check Box 9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67</xdr:row>
                    <xdr:rowOff>171450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36" name="Check Box 9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68</xdr:row>
                    <xdr:rowOff>171450</xdr:rowOff>
                  </from>
                  <to>
                    <xdr:col>3</xdr:col>
                    <xdr:colOff>676275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37" name="Check Box 9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69</xdr:row>
                    <xdr:rowOff>171450</xdr:rowOff>
                  </from>
                  <to>
                    <xdr:col>3</xdr:col>
                    <xdr:colOff>676275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38" name="Check Box 9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70</xdr:row>
                    <xdr:rowOff>171450</xdr:rowOff>
                  </from>
                  <to>
                    <xdr:col>3</xdr:col>
                    <xdr:colOff>676275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39" name="Check Box 9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71</xdr:row>
                    <xdr:rowOff>171450</xdr:rowOff>
                  </from>
                  <to>
                    <xdr:col>3</xdr:col>
                    <xdr:colOff>676275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40" name="Check Box 9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72</xdr:row>
                    <xdr:rowOff>171450</xdr:rowOff>
                  </from>
                  <to>
                    <xdr:col>3</xdr:col>
                    <xdr:colOff>676275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41" name="Check Box 9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73</xdr:row>
                    <xdr:rowOff>171450</xdr:rowOff>
                  </from>
                  <to>
                    <xdr:col>3</xdr:col>
                    <xdr:colOff>676275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42" name="Check Box 9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74</xdr:row>
                    <xdr:rowOff>171450</xdr:rowOff>
                  </from>
                  <to>
                    <xdr:col>3</xdr:col>
                    <xdr:colOff>676275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43" name="Check Box 10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75</xdr:row>
                    <xdr:rowOff>171450</xdr:rowOff>
                  </from>
                  <to>
                    <xdr:col>3</xdr:col>
                    <xdr:colOff>676275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44" name="Check Box 10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65</xdr:row>
                    <xdr:rowOff>171450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45" name="Check Box 10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66</xdr:row>
                    <xdr:rowOff>171450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46" name="Check Box 10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67</xdr:row>
                    <xdr:rowOff>171450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47" name="Check Box 10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68</xdr:row>
                    <xdr:rowOff>171450</xdr:rowOff>
                  </from>
                  <to>
                    <xdr:col>3</xdr:col>
                    <xdr:colOff>676275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48" name="Check Box 10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69</xdr:row>
                    <xdr:rowOff>171450</xdr:rowOff>
                  </from>
                  <to>
                    <xdr:col>3</xdr:col>
                    <xdr:colOff>676275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49" name="Check Box 10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70</xdr:row>
                    <xdr:rowOff>171450</xdr:rowOff>
                  </from>
                  <to>
                    <xdr:col>3</xdr:col>
                    <xdr:colOff>676275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50" name="Check Box 10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71</xdr:row>
                    <xdr:rowOff>171450</xdr:rowOff>
                  </from>
                  <to>
                    <xdr:col>3</xdr:col>
                    <xdr:colOff>676275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51" name="Check Box 10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72</xdr:row>
                    <xdr:rowOff>171450</xdr:rowOff>
                  </from>
                  <to>
                    <xdr:col>3</xdr:col>
                    <xdr:colOff>676275</xdr:colOff>
                    <xdr:row>74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5B66-5E78-4103-89B8-580BAB670B84}">
  <dimension ref="A1:P86"/>
  <sheetViews>
    <sheetView showZeros="0" workbookViewId="0">
      <selection activeCell="B35" sqref="B35:G43"/>
    </sheetView>
  </sheetViews>
  <sheetFormatPr baseColWidth="10" defaultRowHeight="15" x14ac:dyDescent="0.25"/>
  <cols>
    <col min="1" max="1" width="1.140625" customWidth="1"/>
    <col min="2" max="2" width="13" customWidth="1"/>
    <col min="3" max="3" width="15.28515625" customWidth="1"/>
    <col min="4" max="4" width="14.28515625" customWidth="1"/>
    <col min="5" max="5" width="12.5703125" customWidth="1"/>
    <col min="6" max="6" width="21" customWidth="1"/>
    <col min="7" max="7" width="14.140625" customWidth="1"/>
    <col min="8" max="8" width="7.85546875" bestFit="1" customWidth="1"/>
    <col min="9" max="9" width="7.85546875" customWidth="1"/>
    <col min="10" max="10" width="15.42578125" customWidth="1"/>
    <col min="11" max="11" width="17.28515625" customWidth="1"/>
    <col min="12" max="12" width="11.28515625"/>
    <col min="13" max="13" width="12.140625" customWidth="1"/>
    <col min="14" max="14" width="14.7109375" customWidth="1"/>
    <col min="15" max="15" width="8.7109375" customWidth="1"/>
    <col min="16" max="16" width="1.140625" customWidth="1"/>
  </cols>
  <sheetData>
    <row r="1" spans="1:16" ht="27" thickBot="1" x14ac:dyDescent="0.45">
      <c r="B1" s="240" t="s">
        <v>32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16" ht="16.5" thickBot="1" x14ac:dyDescent="0.3">
      <c r="E2" s="7"/>
      <c r="M2" s="8" t="s">
        <v>0</v>
      </c>
      <c r="N2" s="9" t="s">
        <v>1</v>
      </c>
      <c r="O2" s="10" t="s">
        <v>2</v>
      </c>
    </row>
    <row r="3" spans="1:16" ht="16.5" thickBot="1" x14ac:dyDescent="0.3">
      <c r="E3" s="7"/>
      <c r="F3" s="11" t="s">
        <v>3</v>
      </c>
      <c r="G3" s="187"/>
      <c r="H3" s="254"/>
      <c r="I3" s="254"/>
      <c r="J3" s="254"/>
      <c r="K3" s="255"/>
      <c r="M3" s="12" t="s">
        <v>4</v>
      </c>
      <c r="N3" s="13">
        <f>O42</f>
        <v>0</v>
      </c>
      <c r="O3" s="91">
        <f>O43</f>
        <v>0</v>
      </c>
    </row>
    <row r="4" spans="1:16" ht="16.5" thickBot="1" x14ac:dyDescent="0.3">
      <c r="E4" s="7"/>
      <c r="M4" s="14" t="s">
        <v>5</v>
      </c>
      <c r="N4" s="15">
        <f>O82</f>
        <v>0</v>
      </c>
      <c r="O4" s="145">
        <f>O83</f>
        <v>0</v>
      </c>
    </row>
    <row r="5" spans="1:16" ht="16.5" thickBot="1" x14ac:dyDescent="0.3">
      <c r="B5" s="72" t="s">
        <v>67</v>
      </c>
      <c r="C5" s="17"/>
      <c r="D5" s="17"/>
      <c r="H5" s="87"/>
      <c r="I5" s="87"/>
      <c r="J5" s="112"/>
      <c r="K5" s="112"/>
      <c r="M5" s="18" t="s">
        <v>6</v>
      </c>
      <c r="N5" s="171">
        <f>SUM(N3:N4)</f>
        <v>0</v>
      </c>
      <c r="O5" s="172">
        <f>IF(N5&gt;80,1,N5/80)</f>
        <v>0</v>
      </c>
    </row>
    <row r="6" spans="1:16" x14ac:dyDescent="0.25">
      <c r="B6" s="72"/>
      <c r="C6" s="17"/>
      <c r="D6" s="17"/>
      <c r="H6" s="88" t="b">
        <v>0</v>
      </c>
      <c r="I6" s="88"/>
      <c r="J6" s="112"/>
      <c r="K6" s="112"/>
    </row>
    <row r="7" spans="1:16" x14ac:dyDescent="0.25">
      <c r="B7" s="177" t="s">
        <v>76</v>
      </c>
      <c r="C7" s="177"/>
      <c r="D7" s="178"/>
      <c r="E7" s="43"/>
      <c r="F7" s="43"/>
      <c r="G7" s="43"/>
    </row>
    <row r="8" spans="1:16" ht="9" customHeight="1" x14ac:dyDescent="0.25">
      <c r="A8" s="21"/>
      <c r="B8" s="22"/>
      <c r="C8" s="22"/>
      <c r="D8" s="22"/>
      <c r="E8" s="23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ht="18.75" x14ac:dyDescent="0.3">
      <c r="A9" s="21"/>
      <c r="B9" s="24" t="s">
        <v>4</v>
      </c>
      <c r="C9" s="24"/>
      <c r="D9" s="24"/>
      <c r="E9" s="3"/>
      <c r="P9" s="21"/>
    </row>
    <row r="10" spans="1:16" ht="15.75" thickBot="1" x14ac:dyDescent="0.3">
      <c r="A10" s="21"/>
      <c r="E10" s="7"/>
      <c r="H10" s="101"/>
      <c r="I10" s="105"/>
      <c r="J10" s="105"/>
      <c r="P10" s="21"/>
    </row>
    <row r="11" spans="1:16" ht="15.75" thickBot="1" x14ac:dyDescent="0.3">
      <c r="A11" s="21"/>
      <c r="B11" s="25" t="s">
        <v>7</v>
      </c>
      <c r="C11" s="25" t="s">
        <v>8</v>
      </c>
      <c r="D11" s="25" t="s">
        <v>68</v>
      </c>
      <c r="E11" s="25" t="s">
        <v>9</v>
      </c>
      <c r="F11" s="25" t="s">
        <v>77</v>
      </c>
      <c r="G11" s="25" t="s">
        <v>70</v>
      </c>
      <c r="H11" s="25" t="s">
        <v>10</v>
      </c>
      <c r="I11" s="25" t="s">
        <v>66</v>
      </c>
      <c r="J11" s="25" t="s">
        <v>11</v>
      </c>
      <c r="K11" s="25" t="s">
        <v>33</v>
      </c>
      <c r="L11" s="25" t="s">
        <v>12</v>
      </c>
      <c r="M11" s="25" t="s">
        <v>13</v>
      </c>
      <c r="N11" s="25" t="s">
        <v>14</v>
      </c>
      <c r="O11" s="25" t="s">
        <v>1</v>
      </c>
      <c r="P11" s="21"/>
    </row>
    <row r="12" spans="1:16" ht="15.75" thickBot="1" x14ac:dyDescent="0.3">
      <c r="A12" s="21"/>
      <c r="B12" s="58"/>
      <c r="C12" s="59"/>
      <c r="D12" s="59"/>
      <c r="E12" s="28"/>
      <c r="F12" s="27"/>
      <c r="G12" s="59"/>
      <c r="H12" s="27"/>
      <c r="I12" s="59"/>
      <c r="J12" s="27"/>
      <c r="K12" s="59"/>
      <c r="L12" s="61">
        <f>E34</f>
        <v>0.9</v>
      </c>
      <c r="M12" s="61" t="s">
        <v>15</v>
      </c>
      <c r="N12" s="61" t="s">
        <v>29</v>
      </c>
      <c r="O12" s="48"/>
      <c r="P12" s="21"/>
    </row>
    <row r="13" spans="1:16" x14ac:dyDescent="0.25">
      <c r="A13" s="21"/>
      <c r="B13" s="134">
        <v>1</v>
      </c>
      <c r="C13" s="174" t="b">
        <v>1</v>
      </c>
      <c r="D13" s="176" t="b">
        <v>0</v>
      </c>
      <c r="E13" s="1"/>
      <c r="F13" s="65"/>
      <c r="G13" s="174" t="b">
        <v>0</v>
      </c>
      <c r="H13" s="137"/>
      <c r="I13" s="184">
        <f>IF(D13,H13*1.2,H13)</f>
        <v>0</v>
      </c>
      <c r="J13" s="138"/>
      <c r="K13" s="50">
        <f>IF(G13,J13*0.8,J13)</f>
        <v>0</v>
      </c>
      <c r="L13" s="179">
        <f>IF(C13,I13*$L$12,0)</f>
        <v>0</v>
      </c>
      <c r="M13" s="108">
        <f>I13*1.2</f>
        <v>0</v>
      </c>
      <c r="N13" s="32">
        <f>I13*J13*0.04</f>
        <v>0</v>
      </c>
      <c r="O13" s="31">
        <f>SUM(L13+M13+N13)</f>
        <v>0</v>
      </c>
      <c r="P13" s="21"/>
    </row>
    <row r="14" spans="1:16" x14ac:dyDescent="0.25">
      <c r="A14" s="21"/>
      <c r="B14" s="135"/>
      <c r="C14" s="174" t="b">
        <v>0</v>
      </c>
      <c r="D14" s="133" t="b">
        <v>0</v>
      </c>
      <c r="E14" s="3"/>
      <c r="F14" s="4"/>
      <c r="G14" s="174" t="b">
        <v>0</v>
      </c>
      <c r="H14" s="139"/>
      <c r="I14" s="184">
        <f t="shared" ref="I14:I32" si="0">IF(D14,H14*1.2,H14)</f>
        <v>0</v>
      </c>
      <c r="J14" s="140"/>
      <c r="K14" s="50">
        <f t="shared" ref="K14:K32" si="1">IF(G14,J14*0.8,J14)</f>
        <v>0</v>
      </c>
      <c r="L14" s="179">
        <f t="shared" ref="L14:L32" si="2">IF(C14,I14*$L$12,0)</f>
        <v>0</v>
      </c>
      <c r="M14" s="108">
        <f t="shared" ref="M14:M32" si="3">I14*1.2</f>
        <v>0</v>
      </c>
      <c r="N14" s="32">
        <f t="shared" ref="N14:N32" si="4">I14*J14*0.04</f>
        <v>0</v>
      </c>
      <c r="O14" s="33">
        <f>SUM(L14+M14+N14)</f>
        <v>0</v>
      </c>
      <c r="P14" s="21"/>
    </row>
    <row r="15" spans="1:16" x14ac:dyDescent="0.25">
      <c r="A15" s="21"/>
      <c r="B15" s="135"/>
      <c r="C15" s="174" t="b">
        <v>0</v>
      </c>
      <c r="D15" s="133" t="b">
        <v>0</v>
      </c>
      <c r="E15" s="3"/>
      <c r="F15" s="4"/>
      <c r="G15" s="174" t="b">
        <v>0</v>
      </c>
      <c r="H15" s="139"/>
      <c r="I15" s="184">
        <f t="shared" si="0"/>
        <v>0</v>
      </c>
      <c r="J15" s="140"/>
      <c r="K15" s="50">
        <f t="shared" si="1"/>
        <v>0</v>
      </c>
      <c r="L15" s="179">
        <f t="shared" si="2"/>
        <v>0</v>
      </c>
      <c r="M15" s="108">
        <f t="shared" si="3"/>
        <v>0</v>
      </c>
      <c r="N15" s="32">
        <f t="shared" si="4"/>
        <v>0</v>
      </c>
      <c r="O15" s="33">
        <f t="shared" ref="O15:O32" si="5">SUM(L15+M15+N15)</f>
        <v>0</v>
      </c>
      <c r="P15" s="21"/>
    </row>
    <row r="16" spans="1:16" x14ac:dyDescent="0.25">
      <c r="A16" s="21"/>
      <c r="B16" s="135"/>
      <c r="C16" s="174" t="b">
        <v>0</v>
      </c>
      <c r="D16" s="133" t="b">
        <v>0</v>
      </c>
      <c r="E16" s="3"/>
      <c r="F16" s="4"/>
      <c r="G16" s="174" t="b">
        <v>0</v>
      </c>
      <c r="H16" s="139"/>
      <c r="I16" s="184">
        <f t="shared" si="0"/>
        <v>0</v>
      </c>
      <c r="J16" s="140"/>
      <c r="K16" s="50">
        <f t="shared" si="1"/>
        <v>0</v>
      </c>
      <c r="L16" s="179">
        <f t="shared" si="2"/>
        <v>0</v>
      </c>
      <c r="M16" s="108">
        <f t="shared" si="3"/>
        <v>0</v>
      </c>
      <c r="N16" s="32">
        <f t="shared" si="4"/>
        <v>0</v>
      </c>
      <c r="O16" s="33">
        <f t="shared" si="5"/>
        <v>0</v>
      </c>
      <c r="P16" s="21"/>
    </row>
    <row r="17" spans="1:16" x14ac:dyDescent="0.25">
      <c r="A17" s="21"/>
      <c r="B17" s="135"/>
      <c r="C17" s="174" t="b">
        <v>0</v>
      </c>
      <c r="D17" s="133" t="b">
        <v>0</v>
      </c>
      <c r="E17" s="3"/>
      <c r="F17" s="4"/>
      <c r="G17" s="174" t="b">
        <v>0</v>
      </c>
      <c r="H17" s="139"/>
      <c r="I17" s="184">
        <f t="shared" si="0"/>
        <v>0</v>
      </c>
      <c r="J17" s="140"/>
      <c r="K17" s="50">
        <f t="shared" si="1"/>
        <v>0</v>
      </c>
      <c r="L17" s="179">
        <f t="shared" si="2"/>
        <v>0</v>
      </c>
      <c r="M17" s="108">
        <f t="shared" si="3"/>
        <v>0</v>
      </c>
      <c r="N17" s="32">
        <f t="shared" si="4"/>
        <v>0</v>
      </c>
      <c r="O17" s="33">
        <f t="shared" si="5"/>
        <v>0</v>
      </c>
      <c r="P17" s="21"/>
    </row>
    <row r="18" spans="1:16" x14ac:dyDescent="0.25">
      <c r="A18" s="21"/>
      <c r="B18" s="135">
        <f>IF(ISBLANK($E18),0,IF(COUNTIF($E$13:$E17,E18)&gt;=1,0,1))</f>
        <v>0</v>
      </c>
      <c r="C18" s="174" t="b">
        <v>0</v>
      </c>
      <c r="D18" s="133" t="b">
        <v>0</v>
      </c>
      <c r="E18" s="3"/>
      <c r="F18" s="4"/>
      <c r="G18" s="174" t="b">
        <v>0</v>
      </c>
      <c r="H18" s="139"/>
      <c r="I18" s="184">
        <f t="shared" si="0"/>
        <v>0</v>
      </c>
      <c r="J18" s="140"/>
      <c r="K18" s="50">
        <f t="shared" si="1"/>
        <v>0</v>
      </c>
      <c r="L18" s="179">
        <f t="shared" si="2"/>
        <v>0</v>
      </c>
      <c r="M18" s="108">
        <f t="shared" si="3"/>
        <v>0</v>
      </c>
      <c r="N18" s="32">
        <f t="shared" si="4"/>
        <v>0</v>
      </c>
      <c r="O18" s="33">
        <f t="shared" si="5"/>
        <v>0</v>
      </c>
      <c r="P18" s="21"/>
    </row>
    <row r="19" spans="1:16" x14ac:dyDescent="0.25">
      <c r="A19" s="21"/>
      <c r="B19" s="135">
        <f>IF(ISBLANK($E19),0,IF(COUNTIF($E$13:$E18,E19)&gt;=1,0,1))</f>
        <v>0</v>
      </c>
      <c r="C19" s="174" t="b">
        <v>0</v>
      </c>
      <c r="D19" s="133" t="b">
        <v>0</v>
      </c>
      <c r="E19" s="3"/>
      <c r="F19" s="4"/>
      <c r="G19" s="174" t="b">
        <v>0</v>
      </c>
      <c r="H19" s="139"/>
      <c r="I19" s="184">
        <f t="shared" si="0"/>
        <v>0</v>
      </c>
      <c r="J19" s="140"/>
      <c r="K19" s="50">
        <f t="shared" si="1"/>
        <v>0</v>
      </c>
      <c r="L19" s="179">
        <f t="shared" si="2"/>
        <v>0</v>
      </c>
      <c r="M19" s="108">
        <f t="shared" si="3"/>
        <v>0</v>
      </c>
      <c r="N19" s="32">
        <f t="shared" si="4"/>
        <v>0</v>
      </c>
      <c r="O19" s="33">
        <f t="shared" si="5"/>
        <v>0</v>
      </c>
      <c r="P19" s="21"/>
    </row>
    <row r="20" spans="1:16" x14ac:dyDescent="0.25">
      <c r="A20" s="21"/>
      <c r="B20" s="135">
        <f>IF(ISBLANK($E20),0,IF(COUNTIF($E$13:$E19,E20)&gt;=1,0,1))</f>
        <v>0</v>
      </c>
      <c r="C20" s="174" t="b">
        <v>0</v>
      </c>
      <c r="D20" s="133" t="b">
        <v>0</v>
      </c>
      <c r="E20" s="3"/>
      <c r="F20" s="4"/>
      <c r="G20" s="174" t="b">
        <v>0</v>
      </c>
      <c r="H20" s="139"/>
      <c r="I20" s="184">
        <f t="shared" si="0"/>
        <v>0</v>
      </c>
      <c r="J20" s="140"/>
      <c r="K20" s="50">
        <f t="shared" si="1"/>
        <v>0</v>
      </c>
      <c r="L20" s="179">
        <f t="shared" si="2"/>
        <v>0</v>
      </c>
      <c r="M20" s="108">
        <f t="shared" si="3"/>
        <v>0</v>
      </c>
      <c r="N20" s="32">
        <f t="shared" si="4"/>
        <v>0</v>
      </c>
      <c r="O20" s="33">
        <f t="shared" si="5"/>
        <v>0</v>
      </c>
      <c r="P20" s="21"/>
    </row>
    <row r="21" spans="1:16" x14ac:dyDescent="0.25">
      <c r="A21" s="21"/>
      <c r="B21" s="135">
        <f>IF(ISBLANK($E21),0,IF(COUNTIF($E$13:$E20,E21)&gt;=1,0,1))</f>
        <v>0</v>
      </c>
      <c r="C21" s="174" t="b">
        <v>0</v>
      </c>
      <c r="D21" s="133" t="b">
        <v>0</v>
      </c>
      <c r="E21" s="3"/>
      <c r="F21" s="4"/>
      <c r="G21" s="174" t="b">
        <v>0</v>
      </c>
      <c r="H21" s="139"/>
      <c r="I21" s="184">
        <f t="shared" si="0"/>
        <v>0</v>
      </c>
      <c r="J21" s="140"/>
      <c r="K21" s="50">
        <f t="shared" si="1"/>
        <v>0</v>
      </c>
      <c r="L21" s="179">
        <f t="shared" si="2"/>
        <v>0</v>
      </c>
      <c r="M21" s="108">
        <f t="shared" si="3"/>
        <v>0</v>
      </c>
      <c r="N21" s="32">
        <f t="shared" si="4"/>
        <v>0</v>
      </c>
      <c r="O21" s="33">
        <f t="shared" si="5"/>
        <v>0</v>
      </c>
      <c r="P21" s="21"/>
    </row>
    <row r="22" spans="1:16" x14ac:dyDescent="0.25">
      <c r="A22" s="21"/>
      <c r="B22" s="135">
        <f>IF(ISBLANK($E22),0,IF(COUNTIF($E$13:$E21,E22)&gt;=1,0,1))</f>
        <v>0</v>
      </c>
      <c r="C22" s="174" t="b">
        <v>0</v>
      </c>
      <c r="D22" s="133" t="b">
        <v>0</v>
      </c>
      <c r="E22" s="3"/>
      <c r="F22" s="4"/>
      <c r="G22" s="174" t="b">
        <v>0</v>
      </c>
      <c r="H22" s="139"/>
      <c r="I22" s="184">
        <f t="shared" si="0"/>
        <v>0</v>
      </c>
      <c r="J22" s="140"/>
      <c r="K22" s="50">
        <f t="shared" si="1"/>
        <v>0</v>
      </c>
      <c r="L22" s="179">
        <f t="shared" si="2"/>
        <v>0</v>
      </c>
      <c r="M22" s="108">
        <f t="shared" si="3"/>
        <v>0</v>
      </c>
      <c r="N22" s="32">
        <f t="shared" si="4"/>
        <v>0</v>
      </c>
      <c r="O22" s="33">
        <f t="shared" si="5"/>
        <v>0</v>
      </c>
      <c r="P22" s="21"/>
    </row>
    <row r="23" spans="1:16" x14ac:dyDescent="0.25">
      <c r="A23" s="21"/>
      <c r="B23" s="135">
        <f>IF(ISBLANK($E23),0,IF(COUNTIF($E$13:$E22,E23)&gt;=1,0,1))</f>
        <v>0</v>
      </c>
      <c r="C23" s="174" t="b">
        <v>0</v>
      </c>
      <c r="D23" s="133" t="b">
        <v>0</v>
      </c>
      <c r="E23" s="3"/>
      <c r="F23" s="4"/>
      <c r="G23" s="174" t="b">
        <v>0</v>
      </c>
      <c r="H23" s="139"/>
      <c r="I23" s="184">
        <f t="shared" si="0"/>
        <v>0</v>
      </c>
      <c r="J23" s="140"/>
      <c r="K23" s="50">
        <f t="shared" si="1"/>
        <v>0</v>
      </c>
      <c r="L23" s="179">
        <f t="shared" si="2"/>
        <v>0</v>
      </c>
      <c r="M23" s="108">
        <f t="shared" si="3"/>
        <v>0</v>
      </c>
      <c r="N23" s="32">
        <f t="shared" si="4"/>
        <v>0</v>
      </c>
      <c r="O23" s="33">
        <f t="shared" si="5"/>
        <v>0</v>
      </c>
      <c r="P23" s="21"/>
    </row>
    <row r="24" spans="1:16" x14ac:dyDescent="0.25">
      <c r="A24" s="21"/>
      <c r="B24" s="135">
        <f>IF(ISBLANK($E24),0,IF(COUNTIF($E$13:$E23,E24)&gt;=1,0,1))</f>
        <v>0</v>
      </c>
      <c r="C24" s="174" t="b">
        <v>0</v>
      </c>
      <c r="D24" s="133" t="b">
        <v>0</v>
      </c>
      <c r="E24" s="3"/>
      <c r="F24" s="4"/>
      <c r="G24" s="174" t="b">
        <v>0</v>
      </c>
      <c r="H24" s="139"/>
      <c r="I24" s="184">
        <f t="shared" si="0"/>
        <v>0</v>
      </c>
      <c r="J24" s="140"/>
      <c r="K24" s="50">
        <f t="shared" si="1"/>
        <v>0</v>
      </c>
      <c r="L24" s="179">
        <f t="shared" si="2"/>
        <v>0</v>
      </c>
      <c r="M24" s="108">
        <f t="shared" si="3"/>
        <v>0</v>
      </c>
      <c r="N24" s="32">
        <f t="shared" si="4"/>
        <v>0</v>
      </c>
      <c r="O24" s="33">
        <f t="shared" si="5"/>
        <v>0</v>
      </c>
      <c r="P24" s="21"/>
    </row>
    <row r="25" spans="1:16" x14ac:dyDescent="0.25">
      <c r="A25" s="21"/>
      <c r="B25" s="135">
        <f>IF(ISBLANK($E25),0,IF(COUNTIF($E$13:$E24,E25)&gt;=1,0,1))</f>
        <v>0</v>
      </c>
      <c r="C25" s="174" t="b">
        <v>0</v>
      </c>
      <c r="D25" s="133" t="b">
        <v>0</v>
      </c>
      <c r="E25" s="3"/>
      <c r="F25" s="4"/>
      <c r="G25" s="174" t="b">
        <v>0</v>
      </c>
      <c r="H25" s="139"/>
      <c r="I25" s="184">
        <f t="shared" si="0"/>
        <v>0</v>
      </c>
      <c r="J25" s="140"/>
      <c r="K25" s="50">
        <f t="shared" si="1"/>
        <v>0</v>
      </c>
      <c r="L25" s="179">
        <f t="shared" si="2"/>
        <v>0</v>
      </c>
      <c r="M25" s="108">
        <f t="shared" si="3"/>
        <v>0</v>
      </c>
      <c r="N25" s="32">
        <f t="shared" si="4"/>
        <v>0</v>
      </c>
      <c r="O25" s="33">
        <f t="shared" si="5"/>
        <v>0</v>
      </c>
      <c r="P25" s="21"/>
    </row>
    <row r="26" spans="1:16" x14ac:dyDescent="0.25">
      <c r="A26" s="21"/>
      <c r="B26" s="135">
        <f>IF(ISBLANK($E26),0,IF(COUNTIF($E$13:$E25,E26)&gt;=1,0,1))</f>
        <v>0</v>
      </c>
      <c r="C26" s="174" t="b">
        <v>0</v>
      </c>
      <c r="D26" s="133" t="b">
        <v>0</v>
      </c>
      <c r="E26" s="3"/>
      <c r="F26" s="4"/>
      <c r="G26" s="174" t="b">
        <v>0</v>
      </c>
      <c r="H26" s="139"/>
      <c r="I26" s="184">
        <f t="shared" si="0"/>
        <v>0</v>
      </c>
      <c r="J26" s="140"/>
      <c r="K26" s="50">
        <f t="shared" si="1"/>
        <v>0</v>
      </c>
      <c r="L26" s="179">
        <f t="shared" si="2"/>
        <v>0</v>
      </c>
      <c r="M26" s="108">
        <f t="shared" si="3"/>
        <v>0</v>
      </c>
      <c r="N26" s="32">
        <f t="shared" si="4"/>
        <v>0</v>
      </c>
      <c r="O26" s="33">
        <f t="shared" si="5"/>
        <v>0</v>
      </c>
      <c r="P26" s="21"/>
    </row>
    <row r="27" spans="1:16" x14ac:dyDescent="0.25">
      <c r="A27" s="21"/>
      <c r="B27" s="135">
        <f>IF(ISBLANK($E27),0,IF(COUNTIF($E$13:$E26,E27)&gt;=1,0,1))</f>
        <v>0</v>
      </c>
      <c r="C27" s="174" t="b">
        <v>0</v>
      </c>
      <c r="D27" s="133" t="b">
        <v>0</v>
      </c>
      <c r="E27" s="3"/>
      <c r="F27" s="4"/>
      <c r="G27" s="174" t="b">
        <v>0</v>
      </c>
      <c r="H27" s="139"/>
      <c r="I27" s="184">
        <f t="shared" si="0"/>
        <v>0</v>
      </c>
      <c r="J27" s="140"/>
      <c r="K27" s="50">
        <f t="shared" si="1"/>
        <v>0</v>
      </c>
      <c r="L27" s="179">
        <f t="shared" si="2"/>
        <v>0</v>
      </c>
      <c r="M27" s="108">
        <f t="shared" si="3"/>
        <v>0</v>
      </c>
      <c r="N27" s="32">
        <f t="shared" si="4"/>
        <v>0</v>
      </c>
      <c r="O27" s="33">
        <f t="shared" si="5"/>
        <v>0</v>
      </c>
      <c r="P27" s="21"/>
    </row>
    <row r="28" spans="1:16" x14ac:dyDescent="0.25">
      <c r="A28" s="21"/>
      <c r="B28" s="135">
        <f>IF(ISBLANK($E28),0,IF(COUNTIF($E$13:$E27,E28)&gt;=1,0,1))</f>
        <v>0</v>
      </c>
      <c r="C28" s="174" t="b">
        <v>0</v>
      </c>
      <c r="D28" s="133" t="b">
        <v>0</v>
      </c>
      <c r="E28" s="3"/>
      <c r="F28" s="4"/>
      <c r="G28" s="174" t="b">
        <v>0</v>
      </c>
      <c r="H28" s="139"/>
      <c r="I28" s="184">
        <f t="shared" si="0"/>
        <v>0</v>
      </c>
      <c r="J28" s="140"/>
      <c r="K28" s="50">
        <f t="shared" si="1"/>
        <v>0</v>
      </c>
      <c r="L28" s="179">
        <f t="shared" si="2"/>
        <v>0</v>
      </c>
      <c r="M28" s="108">
        <f t="shared" si="3"/>
        <v>0</v>
      </c>
      <c r="N28" s="32">
        <f t="shared" si="4"/>
        <v>0</v>
      </c>
      <c r="O28" s="33">
        <f t="shared" si="5"/>
        <v>0</v>
      </c>
      <c r="P28" s="21"/>
    </row>
    <row r="29" spans="1:16" x14ac:dyDescent="0.25">
      <c r="A29" s="21"/>
      <c r="B29" s="135">
        <f>IF(ISBLANK($E29),0,IF(COUNTIF($E$13:$E28,E29)&gt;=1,0,1))</f>
        <v>0</v>
      </c>
      <c r="C29" s="174" t="b">
        <v>0</v>
      </c>
      <c r="D29" s="133" t="b">
        <v>0</v>
      </c>
      <c r="E29" s="3"/>
      <c r="F29" s="4"/>
      <c r="G29" s="174" t="b">
        <v>0</v>
      </c>
      <c r="H29" s="139"/>
      <c r="I29" s="184">
        <f t="shared" si="0"/>
        <v>0</v>
      </c>
      <c r="J29" s="140"/>
      <c r="K29" s="50">
        <f t="shared" si="1"/>
        <v>0</v>
      </c>
      <c r="L29" s="179">
        <f t="shared" si="2"/>
        <v>0</v>
      </c>
      <c r="M29" s="108">
        <f t="shared" si="3"/>
        <v>0</v>
      </c>
      <c r="N29" s="32">
        <f t="shared" si="4"/>
        <v>0</v>
      </c>
      <c r="O29" s="33">
        <f t="shared" si="5"/>
        <v>0</v>
      </c>
      <c r="P29" s="21"/>
    </row>
    <row r="30" spans="1:16" x14ac:dyDescent="0.25">
      <c r="A30" s="21"/>
      <c r="B30" s="135">
        <f>IF(ISBLANK($E30),0,IF(COUNTIF($E$13:$E29,E30)&gt;=1,0,1))</f>
        <v>0</v>
      </c>
      <c r="C30" s="174" t="b">
        <v>0</v>
      </c>
      <c r="D30" s="133" t="b">
        <v>0</v>
      </c>
      <c r="E30" s="3"/>
      <c r="F30" s="4"/>
      <c r="G30" s="174" t="b">
        <v>0</v>
      </c>
      <c r="H30" s="139"/>
      <c r="I30" s="184">
        <f t="shared" si="0"/>
        <v>0</v>
      </c>
      <c r="J30" s="140"/>
      <c r="K30" s="50">
        <f t="shared" si="1"/>
        <v>0</v>
      </c>
      <c r="L30" s="179">
        <f t="shared" si="2"/>
        <v>0</v>
      </c>
      <c r="M30" s="108">
        <f t="shared" si="3"/>
        <v>0</v>
      </c>
      <c r="N30" s="32">
        <f t="shared" si="4"/>
        <v>0</v>
      </c>
      <c r="O30" s="33">
        <f t="shared" si="5"/>
        <v>0</v>
      </c>
      <c r="P30" s="21"/>
    </row>
    <row r="31" spans="1:16" x14ac:dyDescent="0.25">
      <c r="A31" s="21"/>
      <c r="B31" s="135">
        <f>IF(ISBLANK($E31),0,IF(COUNTIF($E$13:$E30,E31)&gt;=1,0,1))</f>
        <v>0</v>
      </c>
      <c r="C31" s="174" t="b">
        <v>0</v>
      </c>
      <c r="D31" s="133" t="b">
        <v>0</v>
      </c>
      <c r="E31" s="3"/>
      <c r="F31" s="4"/>
      <c r="G31" s="174" t="b">
        <v>0</v>
      </c>
      <c r="H31" s="139"/>
      <c r="I31" s="184">
        <f t="shared" si="0"/>
        <v>0</v>
      </c>
      <c r="J31" s="140"/>
      <c r="K31" s="50">
        <f t="shared" si="1"/>
        <v>0</v>
      </c>
      <c r="L31" s="179">
        <f t="shared" si="2"/>
        <v>0</v>
      </c>
      <c r="M31" s="108">
        <f t="shared" si="3"/>
        <v>0</v>
      </c>
      <c r="N31" s="32">
        <f t="shared" si="4"/>
        <v>0</v>
      </c>
      <c r="O31" s="33">
        <f t="shared" si="5"/>
        <v>0</v>
      </c>
      <c r="P31" s="21"/>
    </row>
    <row r="32" spans="1:16" ht="15.75" thickBot="1" x14ac:dyDescent="0.3">
      <c r="A32" s="21"/>
      <c r="B32" s="135">
        <f>IF(ISBLANK($E32),0,IF(COUNTIF($E$13:$E31,E32)&gt;=1,0,1))</f>
        <v>0</v>
      </c>
      <c r="C32" s="175" t="b">
        <v>0</v>
      </c>
      <c r="D32" s="136" t="b">
        <v>0</v>
      </c>
      <c r="E32" s="5"/>
      <c r="F32" s="6"/>
      <c r="G32" s="175" t="b">
        <v>0</v>
      </c>
      <c r="H32" s="141"/>
      <c r="I32" s="185">
        <f t="shared" si="0"/>
        <v>0</v>
      </c>
      <c r="J32" s="140"/>
      <c r="K32" s="183">
        <f t="shared" si="1"/>
        <v>0</v>
      </c>
      <c r="L32" s="34">
        <f t="shared" si="2"/>
        <v>0</v>
      </c>
      <c r="M32" s="109">
        <f t="shared" si="3"/>
        <v>0</v>
      </c>
      <c r="N32" s="35">
        <f t="shared" si="4"/>
        <v>0</v>
      </c>
      <c r="O32" s="36">
        <f t="shared" si="5"/>
        <v>0</v>
      </c>
      <c r="P32" s="21"/>
    </row>
    <row r="33" spans="1:16" ht="15.75" thickBot="1" x14ac:dyDescent="0.3">
      <c r="A33" s="21"/>
      <c r="B33" s="256" t="s">
        <v>17</v>
      </c>
      <c r="C33" s="266"/>
      <c r="D33" s="257"/>
      <c r="E33" s="82">
        <f>IF(H6=TRUE,#REF!,SUM(IF(B13,1,0),IF(B14,1,0),IF(B15,1,0),IF(B16,1,0),IF(B17,1,0),IF(B18,1,0),IF(B19,1,0),IF(B20,1,0),IF(B21,1,0),IF(B22,1,0),IF(B23,1,0),IF(B24,1,0),IF(B25,1,0),IF(B26,1,0),IF(B27,1,0),IF(B28,1,0),IF(B29,1,0),IF(B30,1,0),IF(B31,1,0),IF(B32,1,0)))</f>
        <v>1</v>
      </c>
      <c r="F33" s="38"/>
      <c r="G33" s="38"/>
      <c r="H33" s="92">
        <f t="shared" ref="H33:N33" si="6">SUM(H13:H32)</f>
        <v>0</v>
      </c>
      <c r="I33" s="92"/>
      <c r="J33" s="104">
        <f t="shared" si="6"/>
        <v>0</v>
      </c>
      <c r="K33" s="182">
        <f t="shared" si="6"/>
        <v>0</v>
      </c>
      <c r="L33" s="39">
        <f t="shared" si="6"/>
        <v>0</v>
      </c>
      <c r="M33" s="40">
        <f t="shared" si="6"/>
        <v>0</v>
      </c>
      <c r="N33" s="40">
        <f t="shared" si="6"/>
        <v>0</v>
      </c>
      <c r="O33" s="41">
        <f t="shared" ref="O33" si="7">SUM(L33:N33)</f>
        <v>0</v>
      </c>
      <c r="P33" s="21"/>
    </row>
    <row r="34" spans="1:16" ht="15.75" thickBot="1" x14ac:dyDescent="0.3">
      <c r="A34" s="21"/>
      <c r="B34" s="258" t="s">
        <v>18</v>
      </c>
      <c r="C34" s="259"/>
      <c r="D34" s="259"/>
      <c r="E34" s="42">
        <f>IF(E33=1,0.9,IF(E33=2,0.9,IF(E33=3,1.1,IF(E33&gt;=4,1.75,0))))</f>
        <v>0.9</v>
      </c>
      <c r="F34" s="43"/>
      <c r="G34" s="43"/>
      <c r="H34" s="7"/>
      <c r="I34" s="7"/>
      <c r="J34" s="7"/>
      <c r="K34" s="63"/>
      <c r="L34" s="44"/>
      <c r="M34" s="44"/>
      <c r="O34" s="45"/>
      <c r="P34" s="21"/>
    </row>
    <row r="35" spans="1:16" ht="15.75" thickBot="1" x14ac:dyDescent="0.3">
      <c r="A35" s="21"/>
      <c r="D35" s="244" t="s">
        <v>28</v>
      </c>
      <c r="E35" s="244"/>
      <c r="F35" s="244"/>
      <c r="G35" s="7"/>
      <c r="K35" s="63"/>
      <c r="P35" s="21"/>
    </row>
    <row r="36" spans="1:16" ht="15.75" thickBot="1" x14ac:dyDescent="0.3">
      <c r="A36" s="21"/>
      <c r="B36" s="229" t="s">
        <v>34</v>
      </c>
      <c r="C36" s="230"/>
      <c r="D36" s="229" t="s">
        <v>35</v>
      </c>
      <c r="E36" s="230"/>
      <c r="F36" s="25" t="s">
        <v>36</v>
      </c>
      <c r="G36" s="188"/>
      <c r="H36" s="105"/>
      <c r="I36" s="105"/>
      <c r="J36" s="105"/>
      <c r="L36" s="46" t="s">
        <v>14</v>
      </c>
      <c r="M36" s="47"/>
      <c r="N36" s="149">
        <f>N33/0.04</f>
        <v>0</v>
      </c>
      <c r="O36" s="150"/>
      <c r="P36" s="21"/>
    </row>
    <row r="37" spans="1:16" x14ac:dyDescent="0.25">
      <c r="A37" s="21"/>
      <c r="B37" s="260"/>
      <c r="C37" s="261"/>
      <c r="D37" s="262"/>
      <c r="E37" s="250"/>
      <c r="F37" s="146"/>
      <c r="G37" s="189"/>
      <c r="H37" s="78"/>
      <c r="I37" s="78"/>
      <c r="J37" s="49"/>
      <c r="L37" s="85" t="s">
        <v>30</v>
      </c>
      <c r="M37" s="86"/>
      <c r="N37" s="151">
        <f>IF(N36-415 &gt; 0,N36-415,0)</f>
        <v>0</v>
      </c>
      <c r="O37" s="51">
        <f>N37*0.03</f>
        <v>0</v>
      </c>
      <c r="P37" s="21"/>
    </row>
    <row r="38" spans="1:16" x14ac:dyDescent="0.25">
      <c r="A38" s="21"/>
      <c r="B38" s="253"/>
      <c r="C38" s="248"/>
      <c r="D38" s="253"/>
      <c r="E38" s="248"/>
      <c r="F38" s="147"/>
      <c r="G38" s="3"/>
      <c r="H38" s="78"/>
      <c r="I38" s="78"/>
      <c r="J38" s="49"/>
      <c r="L38" s="85" t="s">
        <v>31</v>
      </c>
      <c r="M38" s="86"/>
      <c r="N38" s="151">
        <f>IF(K33&lt;160,0,K33-160)</f>
        <v>0</v>
      </c>
      <c r="O38" s="51">
        <f>(N38^2)*0.1</f>
        <v>0</v>
      </c>
      <c r="P38" s="21"/>
    </row>
    <row r="39" spans="1:16" ht="15" customHeight="1" x14ac:dyDescent="0.25">
      <c r="A39" s="21"/>
      <c r="B39" s="253"/>
      <c r="C39" s="248"/>
      <c r="D39" s="253"/>
      <c r="E39" s="248"/>
      <c r="F39" s="147"/>
      <c r="G39" s="189"/>
      <c r="H39" s="78"/>
      <c r="I39" s="78"/>
      <c r="J39" s="49"/>
      <c r="L39" s="85" t="s">
        <v>54</v>
      </c>
      <c r="M39" s="86"/>
      <c r="N39" s="151">
        <f>IF(K33&lt;75,0,K33)</f>
        <v>0</v>
      </c>
      <c r="O39" s="51">
        <f>N39*0.01</f>
        <v>0</v>
      </c>
      <c r="P39" s="21"/>
    </row>
    <row r="40" spans="1:16" x14ac:dyDescent="0.25">
      <c r="A40" s="21"/>
      <c r="B40" s="253"/>
      <c r="C40" s="248"/>
      <c r="D40" s="253"/>
      <c r="E40" s="248"/>
      <c r="F40" s="147"/>
      <c r="G40" s="189"/>
      <c r="H40" s="78"/>
      <c r="I40" s="78"/>
      <c r="J40" s="49"/>
      <c r="L40" s="85" t="s">
        <v>19</v>
      </c>
      <c r="M40" s="86"/>
      <c r="N40" s="152"/>
      <c r="O40" s="51">
        <f>D43+F43/100*40</f>
        <v>0</v>
      </c>
      <c r="P40" s="21"/>
    </row>
    <row r="41" spans="1:16" ht="15" customHeight="1" thickBot="1" x14ac:dyDescent="0.3">
      <c r="A41" s="21"/>
      <c r="B41" s="253"/>
      <c r="C41" s="248"/>
      <c r="D41" s="253"/>
      <c r="E41" s="248"/>
      <c r="F41" s="147"/>
      <c r="G41" s="189"/>
      <c r="H41" s="78"/>
      <c r="I41" s="78"/>
      <c r="J41" s="49"/>
      <c r="L41" s="93"/>
      <c r="M41" s="94"/>
      <c r="N41" s="94"/>
      <c r="O41" s="53"/>
      <c r="P41" s="21"/>
    </row>
    <row r="42" spans="1:16" ht="15" customHeight="1" thickBot="1" x14ac:dyDescent="0.3">
      <c r="A42" s="21"/>
      <c r="B42" s="253"/>
      <c r="C42" s="248"/>
      <c r="D42" s="263"/>
      <c r="E42" s="251"/>
      <c r="F42" s="148"/>
      <c r="G42" s="3"/>
      <c r="H42" s="78"/>
      <c r="I42" s="78"/>
      <c r="J42" s="49"/>
      <c r="L42" s="95" t="s">
        <v>20</v>
      </c>
      <c r="M42" s="96"/>
      <c r="N42" s="96"/>
      <c r="O42" s="54">
        <f>SUM(O37:O41,O33)</f>
        <v>0</v>
      </c>
      <c r="P42" s="21"/>
    </row>
    <row r="43" spans="1:16" ht="16.5" thickBot="1" x14ac:dyDescent="0.3">
      <c r="A43" s="21"/>
      <c r="D43" s="264">
        <f>SUM(D37:D42)+'Stage NEjk'!F24</f>
        <v>0</v>
      </c>
      <c r="E43" s="265"/>
      <c r="F43" s="103">
        <f>SUM(F37:F42)</f>
        <v>0</v>
      </c>
      <c r="G43" s="190"/>
      <c r="H43" s="106"/>
      <c r="I43" s="106"/>
      <c r="J43" s="106"/>
      <c r="L43" s="97" t="s">
        <v>21</v>
      </c>
      <c r="M43" s="98"/>
      <c r="N43" s="98"/>
      <c r="O43" s="89">
        <f>IF(O42&gt;40,1,O42/40)</f>
        <v>0</v>
      </c>
      <c r="P43" s="21"/>
    </row>
    <row r="44" spans="1:16" x14ac:dyDescent="0.25">
      <c r="A44" s="21"/>
      <c r="E44" s="7"/>
      <c r="P44" s="21"/>
    </row>
    <row r="45" spans="1:16" x14ac:dyDescent="0.25">
      <c r="A45" s="21"/>
      <c r="E45" s="7"/>
      <c r="P45" s="21"/>
    </row>
    <row r="46" spans="1:16" x14ac:dyDescent="0.25">
      <c r="A46" s="21"/>
      <c r="B46" s="22"/>
      <c r="C46" s="22"/>
      <c r="D46" s="22"/>
      <c r="E46" s="23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x14ac:dyDescent="0.25">
      <c r="E47" s="7"/>
    </row>
    <row r="48" spans="1:16" x14ac:dyDescent="0.25">
      <c r="A48" s="55"/>
      <c r="B48" s="56"/>
      <c r="C48" s="56"/>
      <c r="D48" s="56"/>
      <c r="E48" s="57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ht="18.75" x14ac:dyDescent="0.3">
      <c r="A49" s="55"/>
      <c r="B49" s="24" t="s">
        <v>5</v>
      </c>
      <c r="C49" s="24"/>
      <c r="D49" s="24"/>
      <c r="E49" s="7"/>
      <c r="P49" s="55"/>
    </row>
    <row r="50" spans="1:16" ht="15.75" thickBot="1" x14ac:dyDescent="0.3">
      <c r="A50" s="55"/>
      <c r="E50" s="7"/>
      <c r="H50" s="101"/>
      <c r="I50" s="105"/>
      <c r="J50" s="105"/>
      <c r="P50" s="55"/>
    </row>
    <row r="51" spans="1:16" ht="15.75" thickBot="1" x14ac:dyDescent="0.3">
      <c r="A51" s="55"/>
      <c r="B51" s="25" t="s">
        <v>7</v>
      </c>
      <c r="C51" s="25" t="s">
        <v>8</v>
      </c>
      <c r="D51" s="25" t="s">
        <v>68</v>
      </c>
      <c r="E51" s="25" t="s">
        <v>9</v>
      </c>
      <c r="F51" s="25" t="s">
        <v>77</v>
      </c>
      <c r="G51" s="25" t="s">
        <v>70</v>
      </c>
      <c r="H51" s="25" t="s">
        <v>10</v>
      </c>
      <c r="I51" s="25" t="s">
        <v>66</v>
      </c>
      <c r="J51" s="25" t="s">
        <v>11</v>
      </c>
      <c r="K51" s="25" t="s">
        <v>33</v>
      </c>
      <c r="L51" s="25" t="s">
        <v>12</v>
      </c>
      <c r="M51" s="25" t="s">
        <v>13</v>
      </c>
      <c r="N51" s="25" t="s">
        <v>14</v>
      </c>
      <c r="O51" s="25" t="s">
        <v>1</v>
      </c>
      <c r="P51" s="55"/>
    </row>
    <row r="52" spans="1:16" ht="15.75" thickBot="1" x14ac:dyDescent="0.3">
      <c r="A52" s="55"/>
      <c r="B52" s="58"/>
      <c r="C52" s="59"/>
      <c r="D52" s="59"/>
      <c r="E52" s="60"/>
      <c r="F52" s="59"/>
      <c r="G52" s="59"/>
      <c r="H52" s="59"/>
      <c r="I52" s="59"/>
      <c r="J52" s="59"/>
      <c r="K52" s="59"/>
      <c r="L52" s="61">
        <f>E74</f>
        <v>0.9</v>
      </c>
      <c r="M52" s="61" t="s">
        <v>15</v>
      </c>
      <c r="N52" s="61" t="s">
        <v>16</v>
      </c>
      <c r="O52" s="48"/>
      <c r="P52" s="55"/>
    </row>
    <row r="53" spans="1:16" x14ac:dyDescent="0.25">
      <c r="A53" s="55"/>
      <c r="B53" s="134">
        <v>1</v>
      </c>
      <c r="C53" s="174" t="b">
        <v>1</v>
      </c>
      <c r="D53" s="132" t="b">
        <v>0</v>
      </c>
      <c r="E53" s="1"/>
      <c r="F53" s="2"/>
      <c r="G53" s="174" t="b">
        <v>0</v>
      </c>
      <c r="H53" s="128"/>
      <c r="I53" s="184">
        <f>IF(D53,H53*1.2,H53)</f>
        <v>0</v>
      </c>
      <c r="J53" s="129"/>
      <c r="K53" s="50">
        <f>IF(G53,J53*0.8,J53)</f>
        <v>0</v>
      </c>
      <c r="L53" s="179">
        <f>IF(C53=TRUE,$L$52*I53,0)</f>
        <v>0</v>
      </c>
      <c r="M53" s="108">
        <f>I53*1.2</f>
        <v>0</v>
      </c>
      <c r="N53" s="32">
        <f>I53*J53*0.04</f>
        <v>0</v>
      </c>
      <c r="O53" s="31">
        <f>SUM(L53:N53)</f>
        <v>0</v>
      </c>
      <c r="P53" s="55"/>
    </row>
    <row r="54" spans="1:16" x14ac:dyDescent="0.25">
      <c r="A54" s="55"/>
      <c r="B54" s="135"/>
      <c r="C54" s="174" t="b">
        <v>0</v>
      </c>
      <c r="D54" s="133" t="b">
        <v>0</v>
      </c>
      <c r="E54" s="3"/>
      <c r="F54" s="4"/>
      <c r="G54" s="174" t="b">
        <v>0</v>
      </c>
      <c r="H54" s="130"/>
      <c r="I54" s="184">
        <f t="shared" ref="I54:I72" si="8">IF(D54,H54*1.2,H54)</f>
        <v>0</v>
      </c>
      <c r="J54" s="131"/>
      <c r="K54" s="50">
        <f t="shared" ref="K54:K72" si="9">IF(G54,J54*0.8,J54)</f>
        <v>0</v>
      </c>
      <c r="L54" s="179">
        <f>IF(C54=TRUE,$L$52*I54,0)</f>
        <v>0</v>
      </c>
      <c r="M54" s="108">
        <f t="shared" ref="M54:M72" si="10">I54*1.2</f>
        <v>0</v>
      </c>
      <c r="N54" s="32">
        <f t="shared" ref="N54:N72" si="11">I54*J54*0.04</f>
        <v>0</v>
      </c>
      <c r="O54" s="33">
        <f t="shared" ref="O54:O73" si="12">SUM(L54:N54)</f>
        <v>0</v>
      </c>
      <c r="P54" s="55"/>
    </row>
    <row r="55" spans="1:16" x14ac:dyDescent="0.25">
      <c r="A55" s="55"/>
      <c r="B55" s="135"/>
      <c r="C55" s="174" t="b">
        <v>0</v>
      </c>
      <c r="D55" s="133" t="b">
        <v>0</v>
      </c>
      <c r="E55" s="3"/>
      <c r="F55" s="4"/>
      <c r="G55" s="174" t="b">
        <v>0</v>
      </c>
      <c r="H55" s="130"/>
      <c r="I55" s="184">
        <f t="shared" si="8"/>
        <v>0</v>
      </c>
      <c r="J55" s="131"/>
      <c r="K55" s="50">
        <f t="shared" si="9"/>
        <v>0</v>
      </c>
      <c r="L55" s="179">
        <f t="shared" ref="L55:L72" si="13">IF(C55=TRUE,$L$52*I55,0)</f>
        <v>0</v>
      </c>
      <c r="M55" s="108">
        <f t="shared" si="10"/>
        <v>0</v>
      </c>
      <c r="N55" s="32">
        <f t="shared" si="11"/>
        <v>0</v>
      </c>
      <c r="O55" s="33">
        <f t="shared" si="12"/>
        <v>0</v>
      </c>
      <c r="P55" s="55"/>
    </row>
    <row r="56" spans="1:16" x14ac:dyDescent="0.25">
      <c r="A56" s="55"/>
      <c r="B56" s="135"/>
      <c r="C56" s="174" t="b">
        <v>0</v>
      </c>
      <c r="D56" s="133" t="b">
        <v>0</v>
      </c>
      <c r="E56" s="3"/>
      <c r="F56" s="4"/>
      <c r="G56" s="174" t="b">
        <v>0</v>
      </c>
      <c r="H56" s="130"/>
      <c r="I56" s="184">
        <f t="shared" si="8"/>
        <v>0</v>
      </c>
      <c r="J56" s="131"/>
      <c r="K56" s="50">
        <f t="shared" si="9"/>
        <v>0</v>
      </c>
      <c r="L56" s="179">
        <f t="shared" si="13"/>
        <v>0</v>
      </c>
      <c r="M56" s="108">
        <f t="shared" si="10"/>
        <v>0</v>
      </c>
      <c r="N56" s="32">
        <f t="shared" si="11"/>
        <v>0</v>
      </c>
      <c r="O56" s="33">
        <f t="shared" si="12"/>
        <v>0</v>
      </c>
      <c r="P56" s="55"/>
    </row>
    <row r="57" spans="1:16" x14ac:dyDescent="0.25">
      <c r="A57" s="55"/>
      <c r="B57" s="135">
        <f>IF(ISBLANK($E57),0,IF(COUNTIF($E$53:$E56,E57)&gt;=1,0,1))</f>
        <v>0</v>
      </c>
      <c r="C57" s="174" t="b">
        <v>0</v>
      </c>
      <c r="D57" s="133" t="b">
        <v>0</v>
      </c>
      <c r="E57" s="3"/>
      <c r="F57" s="4"/>
      <c r="G57" s="174" t="b">
        <v>0</v>
      </c>
      <c r="H57" s="130"/>
      <c r="I57" s="184">
        <f t="shared" si="8"/>
        <v>0</v>
      </c>
      <c r="J57" s="131"/>
      <c r="K57" s="50">
        <f t="shared" si="9"/>
        <v>0</v>
      </c>
      <c r="L57" s="179">
        <f t="shared" si="13"/>
        <v>0</v>
      </c>
      <c r="M57" s="108">
        <f t="shared" si="10"/>
        <v>0</v>
      </c>
      <c r="N57" s="32">
        <f t="shared" si="11"/>
        <v>0</v>
      </c>
      <c r="O57" s="33">
        <f t="shared" ref="O57:O68" si="14">SUM(L57:N57)</f>
        <v>0</v>
      </c>
      <c r="P57" s="55"/>
    </row>
    <row r="58" spans="1:16" x14ac:dyDescent="0.25">
      <c r="A58" s="55"/>
      <c r="B58" s="135">
        <f>IF(ISBLANK($E58),0,IF(COUNTIF($E$53:$E57,E58)&gt;=1,0,1))</f>
        <v>0</v>
      </c>
      <c r="C58" s="174" t="b">
        <v>0</v>
      </c>
      <c r="D58" s="133" t="b">
        <v>0</v>
      </c>
      <c r="E58" s="3"/>
      <c r="F58" s="4"/>
      <c r="G58" s="174" t="b">
        <v>0</v>
      </c>
      <c r="H58" s="130"/>
      <c r="I58" s="184">
        <f t="shared" si="8"/>
        <v>0</v>
      </c>
      <c r="J58" s="131"/>
      <c r="K58" s="50">
        <f t="shared" si="9"/>
        <v>0</v>
      </c>
      <c r="L58" s="179">
        <f t="shared" si="13"/>
        <v>0</v>
      </c>
      <c r="M58" s="108">
        <f t="shared" si="10"/>
        <v>0</v>
      </c>
      <c r="N58" s="32">
        <f t="shared" si="11"/>
        <v>0</v>
      </c>
      <c r="O58" s="33">
        <f t="shared" si="14"/>
        <v>0</v>
      </c>
      <c r="P58" s="55"/>
    </row>
    <row r="59" spans="1:16" x14ac:dyDescent="0.25">
      <c r="A59" s="55"/>
      <c r="B59" s="135">
        <f>IF(ISBLANK($E59),0,IF(COUNTIF($E$53:$E58,E59)&gt;=1,0,1))</f>
        <v>0</v>
      </c>
      <c r="C59" s="174" t="b">
        <v>0</v>
      </c>
      <c r="D59" s="133" t="b">
        <v>0</v>
      </c>
      <c r="E59" s="3"/>
      <c r="F59" s="4"/>
      <c r="G59" s="174" t="b">
        <v>0</v>
      </c>
      <c r="H59" s="130"/>
      <c r="I59" s="184">
        <f t="shared" si="8"/>
        <v>0</v>
      </c>
      <c r="J59" s="131"/>
      <c r="K59" s="50">
        <f t="shared" si="9"/>
        <v>0</v>
      </c>
      <c r="L59" s="179">
        <f t="shared" si="13"/>
        <v>0</v>
      </c>
      <c r="M59" s="108">
        <f t="shared" si="10"/>
        <v>0</v>
      </c>
      <c r="N59" s="32">
        <f t="shared" si="11"/>
        <v>0</v>
      </c>
      <c r="O59" s="33">
        <f t="shared" si="14"/>
        <v>0</v>
      </c>
      <c r="P59" s="55"/>
    </row>
    <row r="60" spans="1:16" x14ac:dyDescent="0.25">
      <c r="A60" s="55"/>
      <c r="B60" s="135">
        <f>IF(ISBLANK($E60),0,IF(COUNTIF($E$53:$E59,E60)&gt;=1,0,1))</f>
        <v>0</v>
      </c>
      <c r="C60" s="174" t="b">
        <v>0</v>
      </c>
      <c r="D60" s="133" t="b">
        <v>0</v>
      </c>
      <c r="E60" s="3"/>
      <c r="F60" s="4"/>
      <c r="G60" s="174" t="b">
        <v>0</v>
      </c>
      <c r="H60" s="130"/>
      <c r="I60" s="184">
        <f t="shared" si="8"/>
        <v>0</v>
      </c>
      <c r="J60" s="131"/>
      <c r="K60" s="50">
        <f t="shared" si="9"/>
        <v>0</v>
      </c>
      <c r="L60" s="179">
        <f t="shared" si="13"/>
        <v>0</v>
      </c>
      <c r="M60" s="108">
        <f t="shared" si="10"/>
        <v>0</v>
      </c>
      <c r="N60" s="32">
        <f t="shared" si="11"/>
        <v>0</v>
      </c>
      <c r="O60" s="33">
        <f t="shared" si="14"/>
        <v>0</v>
      </c>
      <c r="P60" s="55"/>
    </row>
    <row r="61" spans="1:16" x14ac:dyDescent="0.25">
      <c r="A61" s="55"/>
      <c r="B61" s="135">
        <f>IF(ISBLANK($E61),0,IF(COUNTIF($E$53:$E60,E61)&gt;=1,0,1))</f>
        <v>0</v>
      </c>
      <c r="C61" s="174" t="b">
        <v>0</v>
      </c>
      <c r="D61" s="133" t="b">
        <v>0</v>
      </c>
      <c r="E61" s="3"/>
      <c r="F61" s="4"/>
      <c r="G61" s="174" t="b">
        <v>0</v>
      </c>
      <c r="H61" s="130"/>
      <c r="I61" s="184">
        <f t="shared" si="8"/>
        <v>0</v>
      </c>
      <c r="J61" s="131"/>
      <c r="K61" s="50">
        <f t="shared" si="9"/>
        <v>0</v>
      </c>
      <c r="L61" s="179">
        <f t="shared" si="13"/>
        <v>0</v>
      </c>
      <c r="M61" s="108">
        <f t="shared" si="10"/>
        <v>0</v>
      </c>
      <c r="N61" s="32">
        <f t="shared" si="11"/>
        <v>0</v>
      </c>
      <c r="O61" s="33">
        <f t="shared" si="14"/>
        <v>0</v>
      </c>
      <c r="P61" s="55"/>
    </row>
    <row r="62" spans="1:16" x14ac:dyDescent="0.25">
      <c r="A62" s="55"/>
      <c r="B62" s="135">
        <f>IF(ISBLANK($E62),0,IF(COUNTIF($E$53:$E61,E62)&gt;=1,0,1))</f>
        <v>0</v>
      </c>
      <c r="C62" s="174" t="b">
        <v>0</v>
      </c>
      <c r="D62" s="133" t="b">
        <v>0</v>
      </c>
      <c r="E62" s="3"/>
      <c r="F62" s="4"/>
      <c r="G62" s="174" t="b">
        <v>0</v>
      </c>
      <c r="H62" s="130"/>
      <c r="I62" s="184">
        <f t="shared" si="8"/>
        <v>0</v>
      </c>
      <c r="J62" s="131"/>
      <c r="K62" s="50">
        <f t="shared" si="9"/>
        <v>0</v>
      </c>
      <c r="L62" s="179">
        <f t="shared" si="13"/>
        <v>0</v>
      </c>
      <c r="M62" s="108">
        <f t="shared" si="10"/>
        <v>0</v>
      </c>
      <c r="N62" s="32">
        <f t="shared" si="11"/>
        <v>0</v>
      </c>
      <c r="O62" s="33">
        <f t="shared" si="14"/>
        <v>0</v>
      </c>
      <c r="P62" s="55"/>
    </row>
    <row r="63" spans="1:16" x14ac:dyDescent="0.25">
      <c r="A63" s="55"/>
      <c r="B63" s="135">
        <f>IF(ISBLANK($E63),0,IF(COUNTIF($E$53:$E62,E63)&gt;=1,0,1))</f>
        <v>0</v>
      </c>
      <c r="C63" s="174" t="b">
        <v>0</v>
      </c>
      <c r="D63" s="133" t="b">
        <v>0</v>
      </c>
      <c r="E63" s="3"/>
      <c r="F63" s="4"/>
      <c r="G63" s="174" t="b">
        <v>0</v>
      </c>
      <c r="H63" s="130"/>
      <c r="I63" s="184">
        <f t="shared" si="8"/>
        <v>0</v>
      </c>
      <c r="J63" s="131"/>
      <c r="K63" s="50">
        <f t="shared" si="9"/>
        <v>0</v>
      </c>
      <c r="L63" s="179">
        <f t="shared" si="13"/>
        <v>0</v>
      </c>
      <c r="M63" s="108">
        <f t="shared" si="10"/>
        <v>0</v>
      </c>
      <c r="N63" s="32">
        <f t="shared" si="11"/>
        <v>0</v>
      </c>
      <c r="O63" s="33">
        <f t="shared" si="14"/>
        <v>0</v>
      </c>
      <c r="P63" s="55"/>
    </row>
    <row r="64" spans="1:16" x14ac:dyDescent="0.25">
      <c r="A64" s="55"/>
      <c r="B64" s="135">
        <f>IF(ISBLANK($E64),0,IF(COUNTIF($E$53:$E63,E64)&gt;=1,0,1))</f>
        <v>0</v>
      </c>
      <c r="C64" s="174" t="b">
        <v>0</v>
      </c>
      <c r="D64" s="133" t="b">
        <v>0</v>
      </c>
      <c r="E64" s="3"/>
      <c r="F64" s="4"/>
      <c r="G64" s="174" t="b">
        <v>0</v>
      </c>
      <c r="H64" s="130"/>
      <c r="I64" s="184">
        <f t="shared" si="8"/>
        <v>0</v>
      </c>
      <c r="J64" s="131"/>
      <c r="K64" s="50">
        <f t="shared" si="9"/>
        <v>0</v>
      </c>
      <c r="L64" s="179">
        <f t="shared" si="13"/>
        <v>0</v>
      </c>
      <c r="M64" s="108">
        <f t="shared" si="10"/>
        <v>0</v>
      </c>
      <c r="N64" s="32">
        <f t="shared" si="11"/>
        <v>0</v>
      </c>
      <c r="O64" s="33">
        <f t="shared" si="14"/>
        <v>0</v>
      </c>
      <c r="P64" s="55"/>
    </row>
    <row r="65" spans="1:16" x14ac:dyDescent="0.25">
      <c r="A65" s="55"/>
      <c r="B65" s="135">
        <f>IF(ISBLANK($E65),0,IF(COUNTIF($E$53:$E64,E65)&gt;=1,0,1))</f>
        <v>0</v>
      </c>
      <c r="C65" s="174" t="b">
        <v>0</v>
      </c>
      <c r="D65" s="133" t="b">
        <v>0</v>
      </c>
      <c r="E65" s="3"/>
      <c r="F65" s="4"/>
      <c r="G65" s="174" t="b">
        <v>0</v>
      </c>
      <c r="H65" s="130"/>
      <c r="I65" s="184">
        <f t="shared" si="8"/>
        <v>0</v>
      </c>
      <c r="J65" s="131"/>
      <c r="K65" s="50">
        <f t="shared" si="9"/>
        <v>0</v>
      </c>
      <c r="L65" s="179">
        <f t="shared" si="13"/>
        <v>0</v>
      </c>
      <c r="M65" s="108">
        <f t="shared" si="10"/>
        <v>0</v>
      </c>
      <c r="N65" s="32">
        <f t="shared" si="11"/>
        <v>0</v>
      </c>
      <c r="O65" s="33">
        <f t="shared" si="14"/>
        <v>0</v>
      </c>
      <c r="P65" s="55"/>
    </row>
    <row r="66" spans="1:16" x14ac:dyDescent="0.25">
      <c r="A66" s="55"/>
      <c r="B66" s="135">
        <f>IF(ISBLANK($E66),0,IF(COUNTIF($E$53:$E65,E66)&gt;=1,0,1))</f>
        <v>0</v>
      </c>
      <c r="C66" s="174" t="b">
        <v>0</v>
      </c>
      <c r="D66" s="133" t="b">
        <v>0</v>
      </c>
      <c r="E66" s="3"/>
      <c r="F66" s="4"/>
      <c r="G66" s="174" t="b">
        <v>0</v>
      </c>
      <c r="H66" s="130"/>
      <c r="I66" s="184">
        <f t="shared" si="8"/>
        <v>0</v>
      </c>
      <c r="J66" s="131"/>
      <c r="K66" s="50">
        <f t="shared" si="9"/>
        <v>0</v>
      </c>
      <c r="L66" s="179">
        <f t="shared" si="13"/>
        <v>0</v>
      </c>
      <c r="M66" s="108">
        <f t="shared" si="10"/>
        <v>0</v>
      </c>
      <c r="N66" s="32">
        <f t="shared" si="11"/>
        <v>0</v>
      </c>
      <c r="O66" s="33">
        <f t="shared" si="14"/>
        <v>0</v>
      </c>
      <c r="P66" s="55"/>
    </row>
    <row r="67" spans="1:16" x14ac:dyDescent="0.25">
      <c r="A67" s="55"/>
      <c r="B67" s="135">
        <f>IF(ISBLANK($E67),0,IF(COUNTIF($E$53:$E66,E67)&gt;=1,0,1))</f>
        <v>0</v>
      </c>
      <c r="C67" s="174" t="b">
        <v>0</v>
      </c>
      <c r="D67" s="133" t="b">
        <v>0</v>
      </c>
      <c r="E67" s="3"/>
      <c r="F67" s="4"/>
      <c r="G67" s="174" t="b">
        <v>0</v>
      </c>
      <c r="H67" s="130"/>
      <c r="I67" s="184">
        <f t="shared" si="8"/>
        <v>0</v>
      </c>
      <c r="J67" s="131"/>
      <c r="K67" s="50">
        <f t="shared" si="9"/>
        <v>0</v>
      </c>
      <c r="L67" s="179">
        <f t="shared" si="13"/>
        <v>0</v>
      </c>
      <c r="M67" s="108">
        <f t="shared" si="10"/>
        <v>0</v>
      </c>
      <c r="N67" s="32">
        <f t="shared" si="11"/>
        <v>0</v>
      </c>
      <c r="O67" s="33">
        <f t="shared" si="14"/>
        <v>0</v>
      </c>
      <c r="P67" s="55"/>
    </row>
    <row r="68" spans="1:16" x14ac:dyDescent="0.25">
      <c r="A68" s="55"/>
      <c r="B68" s="135">
        <f>IF(ISBLANK($E68),0,IF(COUNTIF($E$53:$E67,E68)&gt;=1,0,1))</f>
        <v>0</v>
      </c>
      <c r="C68" s="174" t="b">
        <v>0</v>
      </c>
      <c r="D68" s="133" t="b">
        <v>0</v>
      </c>
      <c r="E68" s="3"/>
      <c r="F68" s="4"/>
      <c r="G68" s="174" t="b">
        <v>0</v>
      </c>
      <c r="H68" s="130"/>
      <c r="I68" s="184">
        <f t="shared" si="8"/>
        <v>0</v>
      </c>
      <c r="J68" s="131"/>
      <c r="K68" s="50">
        <f t="shared" si="9"/>
        <v>0</v>
      </c>
      <c r="L68" s="179">
        <f t="shared" si="13"/>
        <v>0</v>
      </c>
      <c r="M68" s="108">
        <f t="shared" si="10"/>
        <v>0</v>
      </c>
      <c r="N68" s="32">
        <f t="shared" si="11"/>
        <v>0</v>
      </c>
      <c r="O68" s="33">
        <f t="shared" si="14"/>
        <v>0</v>
      </c>
      <c r="P68" s="55"/>
    </row>
    <row r="69" spans="1:16" x14ac:dyDescent="0.25">
      <c r="A69" s="55"/>
      <c r="B69" s="135">
        <f>IF(ISBLANK($E69),0,IF(COUNTIF($E$53:$E68,E69)&gt;=1,0,1))</f>
        <v>0</v>
      </c>
      <c r="C69" s="174" t="b">
        <v>0</v>
      </c>
      <c r="D69" s="133" t="b">
        <v>0</v>
      </c>
      <c r="E69" s="3"/>
      <c r="F69" s="4"/>
      <c r="G69" s="174" t="b">
        <v>0</v>
      </c>
      <c r="H69" s="130"/>
      <c r="I69" s="184">
        <f t="shared" si="8"/>
        <v>0</v>
      </c>
      <c r="J69" s="131"/>
      <c r="K69" s="50">
        <f t="shared" si="9"/>
        <v>0</v>
      </c>
      <c r="L69" s="179">
        <f t="shared" si="13"/>
        <v>0</v>
      </c>
      <c r="M69" s="108">
        <f t="shared" si="10"/>
        <v>0</v>
      </c>
      <c r="N69" s="32">
        <f t="shared" si="11"/>
        <v>0</v>
      </c>
      <c r="O69" s="33">
        <f t="shared" si="12"/>
        <v>0</v>
      </c>
      <c r="P69" s="55"/>
    </row>
    <row r="70" spans="1:16" x14ac:dyDescent="0.25">
      <c r="A70" s="55"/>
      <c r="B70" s="135">
        <f>IF(ISBLANK($E70),0,IF(COUNTIF($E$53:$E69,E70)&gt;=1,0,1))</f>
        <v>0</v>
      </c>
      <c r="C70" s="174" t="b">
        <v>0</v>
      </c>
      <c r="D70" s="133" t="b">
        <v>0</v>
      </c>
      <c r="E70" s="3"/>
      <c r="F70" s="4"/>
      <c r="G70" s="174" t="b">
        <v>0</v>
      </c>
      <c r="H70" s="130"/>
      <c r="I70" s="184">
        <f t="shared" si="8"/>
        <v>0</v>
      </c>
      <c r="J70" s="131"/>
      <c r="K70" s="50">
        <f t="shared" si="9"/>
        <v>0</v>
      </c>
      <c r="L70" s="179">
        <f t="shared" si="13"/>
        <v>0</v>
      </c>
      <c r="M70" s="108">
        <f t="shared" si="10"/>
        <v>0</v>
      </c>
      <c r="N70" s="32">
        <f t="shared" si="11"/>
        <v>0</v>
      </c>
      <c r="O70" s="33">
        <f t="shared" si="12"/>
        <v>0</v>
      </c>
      <c r="P70" s="55"/>
    </row>
    <row r="71" spans="1:16" x14ac:dyDescent="0.25">
      <c r="A71" s="55"/>
      <c r="B71" s="135">
        <f>IF(ISBLANK($E71),0,IF(COUNTIF($E$53:$E70,E71)&gt;=1,0,1))</f>
        <v>0</v>
      </c>
      <c r="C71" s="174" t="b">
        <v>0</v>
      </c>
      <c r="D71" s="133" t="b">
        <v>0</v>
      </c>
      <c r="E71" s="3"/>
      <c r="F71" s="4"/>
      <c r="G71" s="174" t="b">
        <v>0</v>
      </c>
      <c r="H71" s="130"/>
      <c r="I71" s="184">
        <f t="shared" si="8"/>
        <v>0</v>
      </c>
      <c r="J71" s="131"/>
      <c r="K71" s="50">
        <f t="shared" si="9"/>
        <v>0</v>
      </c>
      <c r="L71" s="179">
        <f t="shared" si="13"/>
        <v>0</v>
      </c>
      <c r="M71" s="108">
        <f t="shared" si="10"/>
        <v>0</v>
      </c>
      <c r="N71" s="32">
        <f t="shared" si="11"/>
        <v>0</v>
      </c>
      <c r="O71" s="33">
        <f t="shared" si="12"/>
        <v>0</v>
      </c>
      <c r="P71" s="55"/>
    </row>
    <row r="72" spans="1:16" ht="15.75" thickBot="1" x14ac:dyDescent="0.3">
      <c r="A72" s="55"/>
      <c r="B72" s="135">
        <f>IF(ISBLANK($E72),0,IF(COUNTIF($E$53:$E71,E72)&gt;=1,0,1))</f>
        <v>0</v>
      </c>
      <c r="C72" s="175" t="b">
        <v>0</v>
      </c>
      <c r="D72" s="136" t="b">
        <v>0</v>
      </c>
      <c r="E72" s="5"/>
      <c r="F72" s="6"/>
      <c r="G72" s="175" t="b">
        <v>0</v>
      </c>
      <c r="H72" s="142"/>
      <c r="I72" s="185">
        <f t="shared" si="8"/>
        <v>0</v>
      </c>
      <c r="J72" s="143"/>
      <c r="K72" s="183">
        <f t="shared" si="9"/>
        <v>0</v>
      </c>
      <c r="L72" s="34">
        <f t="shared" si="13"/>
        <v>0</v>
      </c>
      <c r="M72" s="109">
        <f t="shared" si="10"/>
        <v>0</v>
      </c>
      <c r="N72" s="35">
        <f t="shared" si="11"/>
        <v>0</v>
      </c>
      <c r="O72" s="33">
        <f t="shared" si="12"/>
        <v>0</v>
      </c>
      <c r="P72" s="55"/>
    </row>
    <row r="73" spans="1:16" ht="15.75" thickBot="1" x14ac:dyDescent="0.3">
      <c r="A73" s="55"/>
      <c r="B73" s="256" t="s">
        <v>17</v>
      </c>
      <c r="C73" s="257"/>
      <c r="D73" s="257"/>
      <c r="E73" s="37">
        <f>IF(H6=TRUE,#REF!,SUM(IF(B53,1,0),IF(B54,1,0),IF(B55,1,0),IF(B56,1,0),IF(B57,1,0),IF(B58,1,0),IF(B59,1,0),IF(B60,1,0),IF(B61,1,0),IF(B62,1,0),IF(B63,1,0),IF(B64,1,0),IF(B65,1,0),IF(B66,1,0),IF(B67,1,0),IF(B68,1,0),IF(B69,1,0),IF(B70,1,0),IF(B71,1,0),IF(B72,1,0)))</f>
        <v>1</v>
      </c>
      <c r="F73" s="38"/>
      <c r="G73" s="38"/>
      <c r="H73" s="104">
        <f t="shared" ref="H73:N73" si="15">SUM(H53:H72)</f>
        <v>0</v>
      </c>
      <c r="I73" s="84"/>
      <c r="J73" s="84">
        <f t="shared" si="15"/>
        <v>0</v>
      </c>
      <c r="K73" s="62">
        <f t="shared" si="15"/>
        <v>0</v>
      </c>
      <c r="L73" s="39">
        <f t="shared" si="15"/>
        <v>0</v>
      </c>
      <c r="M73" s="40">
        <f t="shared" si="15"/>
        <v>0</v>
      </c>
      <c r="N73" s="40">
        <f t="shared" si="15"/>
        <v>0</v>
      </c>
      <c r="O73" s="83">
        <f t="shared" si="12"/>
        <v>0</v>
      </c>
      <c r="P73" s="55"/>
    </row>
    <row r="74" spans="1:16" ht="15.75" thickBot="1" x14ac:dyDescent="0.3">
      <c r="A74" s="55"/>
      <c r="B74" s="258" t="s">
        <v>18</v>
      </c>
      <c r="C74" s="259"/>
      <c r="D74" s="259"/>
      <c r="E74" s="42">
        <f>IF(E73=1,0.9,IF(E73=2,0.9,IF(E73=3,1.1,IF(E73&gt;=4,1.75,0))))</f>
        <v>0.9</v>
      </c>
      <c r="F74" s="43"/>
      <c r="G74" s="43"/>
      <c r="H74" s="7"/>
      <c r="I74" s="7"/>
      <c r="J74" s="7"/>
      <c r="L74" s="44"/>
      <c r="M74" s="44"/>
      <c r="O74" s="45"/>
      <c r="P74" s="55"/>
    </row>
    <row r="75" spans="1:16" ht="15.75" thickBot="1" x14ac:dyDescent="0.3">
      <c r="A75" s="55"/>
      <c r="D75" s="244" t="s">
        <v>28</v>
      </c>
      <c r="E75" s="244"/>
      <c r="F75" s="244"/>
      <c r="G75" s="7"/>
      <c r="P75" s="55"/>
    </row>
    <row r="76" spans="1:16" ht="15.75" thickBot="1" x14ac:dyDescent="0.3">
      <c r="A76" s="55"/>
      <c r="B76" s="229" t="s">
        <v>34</v>
      </c>
      <c r="C76" s="230"/>
      <c r="D76" s="229" t="s">
        <v>35</v>
      </c>
      <c r="E76" s="230"/>
      <c r="F76" s="25" t="s">
        <v>36</v>
      </c>
      <c r="G76" s="105"/>
      <c r="J76" s="105"/>
      <c r="L76" s="46" t="s">
        <v>14</v>
      </c>
      <c r="M76" s="47"/>
      <c r="N76" s="29">
        <f>N73/0.04</f>
        <v>0</v>
      </c>
      <c r="O76" s="100"/>
      <c r="P76" s="55"/>
    </row>
    <row r="77" spans="1:16" x14ac:dyDescent="0.25">
      <c r="A77" s="55"/>
      <c r="B77" s="260"/>
      <c r="C77" s="261"/>
      <c r="D77" s="262"/>
      <c r="E77" s="250"/>
      <c r="F77" s="146"/>
      <c r="G77" s="3"/>
      <c r="H77" s="78"/>
      <c r="I77" s="78"/>
      <c r="J77" s="49"/>
      <c r="L77" s="85" t="s">
        <v>30</v>
      </c>
      <c r="M77" s="86"/>
      <c r="N77" s="50">
        <f>IF(N76-415 &gt; 0,N76-415,0)</f>
        <v>0</v>
      </c>
      <c r="O77" s="51">
        <f>N77*0.03</f>
        <v>0</v>
      </c>
      <c r="P77" s="55"/>
    </row>
    <row r="78" spans="1:16" x14ac:dyDescent="0.25">
      <c r="A78" s="55"/>
      <c r="B78" s="253"/>
      <c r="C78" s="248"/>
      <c r="D78" s="253"/>
      <c r="E78" s="248"/>
      <c r="F78" s="147"/>
      <c r="G78" s="3"/>
      <c r="H78" s="78"/>
      <c r="I78" s="78"/>
      <c r="J78" s="49"/>
      <c r="L78" s="85" t="s">
        <v>31</v>
      </c>
      <c r="M78" s="86"/>
      <c r="N78" s="50">
        <f>IF(K73&lt;160,0,K73-160)</f>
        <v>0</v>
      </c>
      <c r="O78" s="51">
        <f>(N78^2)*0.1</f>
        <v>0</v>
      </c>
      <c r="P78" s="55"/>
    </row>
    <row r="79" spans="1:16" ht="15" customHeight="1" x14ac:dyDescent="0.25">
      <c r="A79" s="55"/>
      <c r="B79" s="253"/>
      <c r="C79" s="248"/>
      <c r="D79" s="253"/>
      <c r="E79" s="248"/>
      <c r="F79" s="147"/>
      <c r="G79" s="3"/>
      <c r="H79" s="78"/>
      <c r="I79" s="78"/>
      <c r="J79" s="49"/>
      <c r="L79" s="85" t="s">
        <v>54</v>
      </c>
      <c r="M79" s="86"/>
      <c r="N79" s="50">
        <f>IF(K73&lt;75,0,K73)</f>
        <v>0</v>
      </c>
      <c r="O79" s="51">
        <f>N79*0.01</f>
        <v>0</v>
      </c>
      <c r="P79" s="55"/>
    </row>
    <row r="80" spans="1:16" x14ac:dyDescent="0.25">
      <c r="A80" s="55"/>
      <c r="B80" s="253"/>
      <c r="C80" s="248"/>
      <c r="D80" s="253"/>
      <c r="E80" s="248"/>
      <c r="F80" s="147"/>
      <c r="G80" s="3"/>
      <c r="H80" s="78"/>
      <c r="I80" s="78"/>
      <c r="J80" s="49"/>
      <c r="L80" s="85" t="s">
        <v>19</v>
      </c>
      <c r="M80" s="86"/>
      <c r="N80" s="86"/>
      <c r="O80" s="51">
        <f>D83+F83/100*40</f>
        <v>0</v>
      </c>
      <c r="P80" s="55"/>
    </row>
    <row r="81" spans="1:16" ht="15" customHeight="1" thickBot="1" x14ac:dyDescent="0.3">
      <c r="A81" s="55"/>
      <c r="B81" s="253"/>
      <c r="C81" s="248"/>
      <c r="D81" s="253"/>
      <c r="E81" s="248"/>
      <c r="F81" s="147"/>
      <c r="G81" s="3"/>
      <c r="H81" s="78"/>
      <c r="I81" s="78"/>
      <c r="J81" s="49"/>
      <c r="L81" s="93"/>
      <c r="M81" s="94"/>
      <c r="N81" s="94"/>
      <c r="O81" s="53"/>
      <c r="P81" s="55"/>
    </row>
    <row r="82" spans="1:16" ht="15" customHeight="1" thickBot="1" x14ac:dyDescent="0.3">
      <c r="A82" s="55"/>
      <c r="B82" s="253"/>
      <c r="C82" s="248"/>
      <c r="D82" s="263"/>
      <c r="E82" s="251"/>
      <c r="F82" s="148"/>
      <c r="G82" s="3"/>
      <c r="H82" s="78"/>
      <c r="I82" s="78"/>
      <c r="J82" s="49"/>
      <c r="L82" s="95" t="s">
        <v>22</v>
      </c>
      <c r="M82" s="96"/>
      <c r="N82" s="96"/>
      <c r="O82" s="54">
        <f>SUM(O77:O81,O73)</f>
        <v>0</v>
      </c>
      <c r="P82" s="55"/>
    </row>
    <row r="83" spans="1:16" ht="16.5" thickBot="1" x14ac:dyDescent="0.3">
      <c r="A83" s="55"/>
      <c r="D83" s="264">
        <f>SUM(D77:D82)+'Stage NEjk'!F33</f>
        <v>0</v>
      </c>
      <c r="E83" s="265"/>
      <c r="F83" s="102">
        <f>SUM(F77:F82)</f>
        <v>0</v>
      </c>
      <c r="G83" s="7"/>
      <c r="J83" s="106"/>
      <c r="L83" s="97" t="s">
        <v>23</v>
      </c>
      <c r="M83" s="98"/>
      <c r="N83" s="98"/>
      <c r="O83" s="89">
        <f>IF(O82&gt;40,1,O82/40)</f>
        <v>0</v>
      </c>
      <c r="P83" s="55"/>
    </row>
    <row r="84" spans="1:16" x14ac:dyDescent="0.25">
      <c r="A84" s="55"/>
      <c r="E84" s="7"/>
      <c r="P84" s="55"/>
    </row>
    <row r="85" spans="1:16" x14ac:dyDescent="0.25">
      <c r="A85" s="55"/>
      <c r="B85" s="56"/>
      <c r="C85" s="56"/>
      <c r="D85" s="56"/>
      <c r="E85" s="57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x14ac:dyDescent="0.25">
      <c r="E86" s="7"/>
    </row>
  </sheetData>
  <mergeCells count="38">
    <mergeCell ref="B37:C37"/>
    <mergeCell ref="D37:E37"/>
    <mergeCell ref="B1:O1"/>
    <mergeCell ref="H3:K3"/>
    <mergeCell ref="D35:F35"/>
    <mergeCell ref="B33:D33"/>
    <mergeCell ref="B34:D34"/>
    <mergeCell ref="B36:C36"/>
    <mergeCell ref="D36:E36"/>
    <mergeCell ref="B73:D73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D43:E43"/>
    <mergeCell ref="B74:D74"/>
    <mergeCell ref="B76:C76"/>
    <mergeCell ref="D76:E76"/>
    <mergeCell ref="B77:C77"/>
    <mergeCell ref="D77:E77"/>
    <mergeCell ref="D75:F75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D83:E83"/>
  </mergeCells>
  <conditionalFormatting sqref="B13:B32">
    <cfRule type="cellIs" dxfId="13" priority="5" operator="greaterThan">
      <formula>0</formula>
    </cfRule>
  </conditionalFormatting>
  <conditionalFormatting sqref="B53:B72">
    <cfRule type="cellIs" dxfId="12" priority="4" operator="greaterThan">
      <formula>0</formula>
    </cfRule>
  </conditionalFormatting>
  <conditionalFormatting sqref="F33:J33 L33:N33 F73:N73">
    <cfRule type="cellIs" dxfId="11" priority="8" operator="between">
      <formula>0.01</formula>
      <formula>400</formula>
    </cfRule>
  </conditionalFormatting>
  <conditionalFormatting sqref="J6:K6">
    <cfRule type="expression" dxfId="10" priority="3">
      <formula>$H$6</formula>
    </cfRule>
  </conditionalFormatting>
  <conditionalFormatting sqref="K33">
    <cfRule type="cellIs" dxfId="9" priority="6" operator="between">
      <formula>0.01</formula>
      <formula>1000</formula>
    </cfRule>
  </conditionalFormatting>
  <conditionalFormatting sqref="K13:O32 K53:N72">
    <cfRule type="cellIs" dxfId="8" priority="1" operator="between">
      <formula>0.01</formula>
      <formula>100</formula>
    </cfRule>
  </conditionalFormatting>
  <conditionalFormatting sqref="O33">
    <cfRule type="cellIs" dxfId="7" priority="9" operator="between">
      <formula>0.01</formula>
      <formula>100</formula>
    </cfRule>
  </conditionalFormatting>
  <conditionalFormatting sqref="O53:O73">
    <cfRule type="cellIs" dxfId="6" priority="7" operator="between">
      <formula>0.01</formula>
      <formula>100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37" r:id="rId3" name="Check Box 5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180975</xdr:rowOff>
                  </from>
                  <to>
                    <xdr:col>3</xdr:col>
                    <xdr:colOff>704850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4" name="Check Box 5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180975</xdr:rowOff>
                  </from>
                  <to>
                    <xdr:col>3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" name="Check Box 5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180975</xdr:rowOff>
                  </from>
                  <to>
                    <xdr:col>3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6" name="Check Box 5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3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7" name="Check Box 5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190500</xdr:rowOff>
                  </from>
                  <to>
                    <xdr:col>3</xdr:col>
                    <xdr:colOff>704850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8" name="Check Box 5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171450</xdr:rowOff>
                  </from>
                  <to>
                    <xdr:col>3</xdr:col>
                    <xdr:colOff>704850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9" name="Check Box 59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29</xdr:row>
                    <xdr:rowOff>180975</xdr:rowOff>
                  </from>
                  <to>
                    <xdr:col>3</xdr:col>
                    <xdr:colOff>695325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10" name="Check Box 60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30</xdr:row>
                    <xdr:rowOff>180975</xdr:rowOff>
                  </from>
                  <to>
                    <xdr:col>3</xdr:col>
                    <xdr:colOff>695325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11" name="Check Box 6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51</xdr:row>
                    <xdr:rowOff>180975</xdr:rowOff>
                  </from>
                  <to>
                    <xdr:col>3</xdr:col>
                    <xdr:colOff>676275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12" name="Check Box 6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52</xdr:row>
                    <xdr:rowOff>180975</xdr:rowOff>
                  </from>
                  <to>
                    <xdr:col>3</xdr:col>
                    <xdr:colOff>676275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13" name="Check Box 6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53</xdr:row>
                    <xdr:rowOff>171450</xdr:rowOff>
                  </from>
                  <to>
                    <xdr:col>3</xdr:col>
                    <xdr:colOff>676275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14" name="Check Box 6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0</xdr:rowOff>
                  </from>
                  <to>
                    <xdr:col>3</xdr:col>
                    <xdr:colOff>676275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15" name="Check Box 6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171450</xdr:rowOff>
                  </from>
                  <to>
                    <xdr:col>3</xdr:col>
                    <xdr:colOff>676275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16" name="Check Box 6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68</xdr:row>
                    <xdr:rowOff>161925</xdr:rowOff>
                  </from>
                  <to>
                    <xdr:col>3</xdr:col>
                    <xdr:colOff>676275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17" name="Check Box 67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69</xdr:row>
                    <xdr:rowOff>171450</xdr:rowOff>
                  </from>
                  <to>
                    <xdr:col>3</xdr:col>
                    <xdr:colOff>676275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18" name="Check Box 6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71</xdr:row>
                    <xdr:rowOff>0</xdr:rowOff>
                  </from>
                  <to>
                    <xdr:col>3</xdr:col>
                    <xdr:colOff>676275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19" name="Check Box 6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190500</xdr:rowOff>
                  </from>
                  <to>
                    <xdr:col>3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20" name="Check Box 7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190500</xdr:rowOff>
                  </from>
                  <to>
                    <xdr:col>3</xdr:col>
                    <xdr:colOff>704850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21" name="Check Box 7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190500</xdr:rowOff>
                  </from>
                  <to>
                    <xdr:col>3</xdr:col>
                    <xdr:colOff>704850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22" name="Check Box 7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190500</xdr:rowOff>
                  </from>
                  <to>
                    <xdr:col>3</xdr:col>
                    <xdr:colOff>704850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3" name="Check Box 7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190500</xdr:rowOff>
                  </from>
                  <to>
                    <xdr:col>3</xdr:col>
                    <xdr:colOff>704850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24" name="Check Box 7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21</xdr:row>
                    <xdr:rowOff>190500</xdr:rowOff>
                  </from>
                  <to>
                    <xdr:col>3</xdr:col>
                    <xdr:colOff>704850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25" name="Check Box 7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190500</xdr:rowOff>
                  </from>
                  <to>
                    <xdr:col>3</xdr:col>
                    <xdr:colOff>704850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26" name="Check Box 7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190500</xdr:rowOff>
                  </from>
                  <to>
                    <xdr:col>3</xdr:col>
                    <xdr:colOff>704850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27" name="Check Box 7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190500</xdr:rowOff>
                  </from>
                  <to>
                    <xdr:col>3</xdr:col>
                    <xdr:colOff>704850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28" name="Check Box 7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190500</xdr:rowOff>
                  </from>
                  <to>
                    <xdr:col>3</xdr:col>
                    <xdr:colOff>704850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29" name="Check Box 7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190500</xdr:rowOff>
                  </from>
                  <to>
                    <xdr:col>3</xdr:col>
                    <xdr:colOff>704850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30" name="Check Box 8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190500</xdr:rowOff>
                  </from>
                  <to>
                    <xdr:col>3</xdr:col>
                    <xdr:colOff>704850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31" name="Check Box 8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56</xdr:row>
                    <xdr:rowOff>171450</xdr:rowOff>
                  </from>
                  <to>
                    <xdr:col>3</xdr:col>
                    <xdr:colOff>676275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32" name="Check Box 8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33" name="Check Box 8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34" name="Check Box 8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35" name="Check Box 8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36" name="Check Box 8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37" name="Check Box 8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38" name="Check Box 8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39" name="Check Box 8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40" name="Check Box 9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65</xdr:row>
                    <xdr:rowOff>171450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41" name="Check Box 9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66</xdr:row>
                    <xdr:rowOff>171450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42" name="Check Box 9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67</xdr:row>
                    <xdr:rowOff>171450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43" name="Check Box 9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44" name="Check Box 9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45" name="Check Box 9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46" name="Check Box 9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47" name="Check Box 9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48" name="Check Box 9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49" name="Check Box 9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50" name="Check Box 10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49E2-51E2-454F-8567-1A499FE33948}">
  <dimension ref="B2:F33"/>
  <sheetViews>
    <sheetView topLeftCell="A14" workbookViewId="0">
      <selection activeCell="B33" sqref="B33"/>
    </sheetView>
  </sheetViews>
  <sheetFormatPr baseColWidth="10" defaultRowHeight="15" x14ac:dyDescent="0.25"/>
  <cols>
    <col min="3" max="3" width="18.42578125" customWidth="1"/>
    <col min="4" max="4" width="14.5703125" customWidth="1"/>
    <col min="5" max="5" width="15.28515625" customWidth="1"/>
    <col min="6" max="6" width="13.140625" customWidth="1"/>
  </cols>
  <sheetData>
    <row r="2" spans="2:6" ht="26.25" x14ac:dyDescent="0.25">
      <c r="B2" s="267" t="s">
        <v>46</v>
      </c>
      <c r="C2" s="267"/>
      <c r="D2" s="267"/>
      <c r="E2" s="267"/>
      <c r="F2" s="267"/>
    </row>
    <row r="3" spans="2:6" ht="26.25" x14ac:dyDescent="0.25">
      <c r="B3" s="154"/>
      <c r="C3" s="154"/>
      <c r="D3" s="154"/>
      <c r="E3" s="154"/>
      <c r="F3" s="154"/>
    </row>
    <row r="4" spans="2:6" x14ac:dyDescent="0.25">
      <c r="C4" s="114" t="s">
        <v>50</v>
      </c>
    </row>
    <row r="5" spans="2:6" x14ac:dyDescent="0.25">
      <c r="F5" s="114" t="s">
        <v>55</v>
      </c>
    </row>
    <row r="6" spans="2:6" x14ac:dyDescent="0.25">
      <c r="F6" s="114" t="s">
        <v>56</v>
      </c>
    </row>
    <row r="7" spans="2:6" ht="18.75" x14ac:dyDescent="0.3">
      <c r="B7" s="169" t="s">
        <v>64</v>
      </c>
      <c r="F7" s="114" t="s">
        <v>57</v>
      </c>
    </row>
    <row r="8" spans="2:6" ht="15.75" thickBot="1" x14ac:dyDescent="0.3"/>
    <row r="9" spans="2:6" ht="15.75" thickBot="1" x14ac:dyDescent="0.3">
      <c r="B9" s="116" t="s">
        <v>7</v>
      </c>
      <c r="C9" s="116" t="s">
        <v>52</v>
      </c>
      <c r="D9" s="116" t="s">
        <v>49</v>
      </c>
      <c r="E9" s="116" t="s">
        <v>51</v>
      </c>
      <c r="F9" s="116" t="s">
        <v>1</v>
      </c>
    </row>
    <row r="10" spans="2:6" x14ac:dyDescent="0.25">
      <c r="B10" s="117" t="s">
        <v>47</v>
      </c>
      <c r="C10" s="120">
        <v>12</v>
      </c>
      <c r="D10" s="120">
        <v>25</v>
      </c>
      <c r="E10" s="121">
        <v>80</v>
      </c>
      <c r="F10" s="155">
        <f>IF(D10=0,0,(C10/D10)*40*0.89*E10/100)</f>
        <v>13.670399999999999</v>
      </c>
    </row>
    <row r="11" spans="2:6" x14ac:dyDescent="0.25">
      <c r="B11" s="118" t="s">
        <v>48</v>
      </c>
      <c r="C11" s="122">
        <v>5</v>
      </c>
      <c r="D11" s="122">
        <v>22</v>
      </c>
      <c r="E11" s="123">
        <v>100</v>
      </c>
      <c r="F11" s="156">
        <f t="shared" ref="F11:F14" si="0">IF(D11=0,0,(C11/D11)*40*0.89*E11/100)</f>
        <v>8.0909090909090899</v>
      </c>
    </row>
    <row r="12" spans="2:6" x14ac:dyDescent="0.25">
      <c r="B12" s="118"/>
      <c r="C12" s="122"/>
      <c r="D12" s="122"/>
      <c r="E12" s="123"/>
      <c r="F12" s="156">
        <f t="shared" si="0"/>
        <v>0</v>
      </c>
    </row>
    <row r="13" spans="2:6" x14ac:dyDescent="0.25">
      <c r="B13" s="118"/>
      <c r="C13" s="122"/>
      <c r="D13" s="122"/>
      <c r="E13" s="123"/>
      <c r="F13" s="156">
        <f t="shared" si="0"/>
        <v>0</v>
      </c>
    </row>
    <row r="14" spans="2:6" ht="15.75" thickBot="1" x14ac:dyDescent="0.3">
      <c r="B14" s="119"/>
      <c r="C14" s="124"/>
      <c r="D14" s="124"/>
      <c r="E14" s="125"/>
      <c r="F14" s="157">
        <f t="shared" si="0"/>
        <v>0</v>
      </c>
    </row>
    <row r="15" spans="2:6" ht="15.75" thickBot="1" x14ac:dyDescent="0.3">
      <c r="E15" s="167" t="s">
        <v>6</v>
      </c>
      <c r="F15" s="168">
        <f>SUM(F10:F14)</f>
        <v>21.761309090909087</v>
      </c>
    </row>
    <row r="17" spans="2:6" ht="15.75" thickBot="1" x14ac:dyDescent="0.3">
      <c r="B17" s="268" t="s">
        <v>58</v>
      </c>
      <c r="C17" s="268"/>
      <c r="D17" s="268"/>
      <c r="E17" s="268"/>
      <c r="F17" s="268"/>
    </row>
    <row r="18" spans="2:6" ht="15.75" thickBot="1" x14ac:dyDescent="0.3">
      <c r="B18" s="116" t="s">
        <v>7</v>
      </c>
      <c r="C18" s="116" t="s">
        <v>52</v>
      </c>
      <c r="D18" s="116" t="s">
        <v>49</v>
      </c>
      <c r="E18" s="116" t="s">
        <v>51</v>
      </c>
      <c r="F18" s="116" t="s">
        <v>1</v>
      </c>
    </row>
    <row r="19" spans="2:6" x14ac:dyDescent="0.25">
      <c r="B19" s="158"/>
      <c r="C19" s="159"/>
      <c r="D19" s="159"/>
      <c r="E19" s="160"/>
      <c r="F19" s="155">
        <f>IF(D19=0,0,(C19/D19)*40*0.89*E19/100)</f>
        <v>0</v>
      </c>
    </row>
    <row r="20" spans="2:6" x14ac:dyDescent="0.25">
      <c r="B20" s="161"/>
      <c r="C20" s="162"/>
      <c r="D20" s="162"/>
      <c r="E20" s="163"/>
      <c r="F20" s="156">
        <f t="shared" ref="F20:F23" si="1">IF(D20=0,0,(C20/D20)*40*0.89*E20/100)</f>
        <v>0</v>
      </c>
    </row>
    <row r="21" spans="2:6" x14ac:dyDescent="0.25">
      <c r="B21" s="161"/>
      <c r="C21" s="162"/>
      <c r="D21" s="162"/>
      <c r="E21" s="163"/>
      <c r="F21" s="156">
        <f t="shared" si="1"/>
        <v>0</v>
      </c>
    </row>
    <row r="22" spans="2:6" x14ac:dyDescent="0.25">
      <c r="B22" s="161"/>
      <c r="C22" s="162"/>
      <c r="D22" s="162"/>
      <c r="E22" s="163"/>
      <c r="F22" s="156">
        <f t="shared" si="1"/>
        <v>0</v>
      </c>
    </row>
    <row r="23" spans="2:6" ht="15.75" thickBot="1" x14ac:dyDescent="0.3">
      <c r="B23" s="164"/>
      <c r="C23" s="165"/>
      <c r="D23" s="165"/>
      <c r="E23" s="166"/>
      <c r="F23" s="157">
        <f t="shared" si="1"/>
        <v>0</v>
      </c>
    </row>
    <row r="24" spans="2:6" ht="15.75" thickBot="1" x14ac:dyDescent="0.3">
      <c r="B24" s="114" t="s">
        <v>59</v>
      </c>
      <c r="E24" s="167" t="s">
        <v>60</v>
      </c>
      <c r="F24" s="168">
        <f>SUM(F19:F23)</f>
        <v>0</v>
      </c>
    </row>
    <row r="26" spans="2:6" ht="15.75" thickBot="1" x14ac:dyDescent="0.3">
      <c r="B26" s="269" t="s">
        <v>61</v>
      </c>
      <c r="C26" s="269"/>
      <c r="D26" s="269"/>
      <c r="E26" s="269"/>
      <c r="F26" s="269"/>
    </row>
    <row r="27" spans="2:6" ht="15.75" thickBot="1" x14ac:dyDescent="0.3">
      <c r="B27" s="116" t="s">
        <v>7</v>
      </c>
      <c r="C27" s="116" t="s">
        <v>52</v>
      </c>
      <c r="D27" s="116" t="s">
        <v>49</v>
      </c>
      <c r="E27" s="116" t="s">
        <v>51</v>
      </c>
      <c r="F27" s="116" t="s">
        <v>1</v>
      </c>
    </row>
    <row r="28" spans="2:6" x14ac:dyDescent="0.25">
      <c r="B28" s="158"/>
      <c r="C28" s="159"/>
      <c r="D28" s="159"/>
      <c r="E28" s="160"/>
      <c r="F28" s="155">
        <f>IF(D28=0,0,(C28/D28)*40*0.89*E28/100)</f>
        <v>0</v>
      </c>
    </row>
    <row r="29" spans="2:6" x14ac:dyDescent="0.25">
      <c r="B29" s="161"/>
      <c r="C29" s="162"/>
      <c r="D29" s="162"/>
      <c r="E29" s="163"/>
      <c r="F29" s="156">
        <f t="shared" ref="F29:F32" si="2">IF(D29=0,0,(C29/D29)*40*0.89*E29/100)</f>
        <v>0</v>
      </c>
    </row>
    <row r="30" spans="2:6" x14ac:dyDescent="0.25">
      <c r="B30" s="161"/>
      <c r="C30" s="162"/>
      <c r="D30" s="162"/>
      <c r="E30" s="163"/>
      <c r="F30" s="156">
        <f t="shared" si="2"/>
        <v>0</v>
      </c>
    </row>
    <row r="31" spans="2:6" x14ac:dyDescent="0.25">
      <c r="B31" s="161"/>
      <c r="C31" s="162"/>
      <c r="D31" s="162"/>
      <c r="E31" s="163"/>
      <c r="F31" s="156">
        <f t="shared" si="2"/>
        <v>0</v>
      </c>
    </row>
    <row r="32" spans="2:6" ht="15.75" thickBot="1" x14ac:dyDescent="0.3">
      <c r="B32" s="164"/>
      <c r="C32" s="165"/>
      <c r="D32" s="165"/>
      <c r="E32" s="166"/>
      <c r="F32" s="157">
        <f t="shared" si="2"/>
        <v>0</v>
      </c>
    </row>
    <row r="33" spans="2:6" ht="15.75" thickBot="1" x14ac:dyDescent="0.3">
      <c r="B33" s="114" t="s">
        <v>62</v>
      </c>
      <c r="E33" s="167" t="s">
        <v>63</v>
      </c>
      <c r="F33" s="168">
        <f>SUM(F28:F32)</f>
        <v>0</v>
      </c>
    </row>
  </sheetData>
  <mergeCells count="3">
    <mergeCell ref="B2:F2"/>
    <mergeCell ref="B17:F17"/>
    <mergeCell ref="B26:F26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331F-89F0-4604-967F-80E28E3EB3AE}">
  <dimension ref="A1:L86"/>
  <sheetViews>
    <sheetView showZeros="0" workbookViewId="0">
      <selection activeCell="M9" sqref="M9"/>
    </sheetView>
  </sheetViews>
  <sheetFormatPr baseColWidth="10" defaultRowHeight="15" x14ac:dyDescent="0.25"/>
  <cols>
    <col min="1" max="1" width="1.140625" customWidth="1"/>
    <col min="2" max="2" width="13" customWidth="1"/>
    <col min="3" max="3" width="15.28515625" customWidth="1"/>
    <col min="4" max="4" width="12.5703125" customWidth="1"/>
    <col min="5" max="5" width="12.7109375" customWidth="1"/>
    <col min="6" max="7" width="15.42578125" customWidth="1"/>
    <col min="9" max="9" width="12.140625" customWidth="1"/>
    <col min="10" max="10" width="14.7109375" customWidth="1"/>
    <col min="11" max="11" width="12.85546875" customWidth="1"/>
    <col min="12" max="12" width="1.140625" customWidth="1"/>
  </cols>
  <sheetData>
    <row r="1" spans="1:12" ht="27" thickBot="1" x14ac:dyDescent="0.45">
      <c r="B1" s="240" t="s">
        <v>95</v>
      </c>
      <c r="C1" s="240"/>
      <c r="D1" s="240"/>
      <c r="E1" s="240"/>
      <c r="F1" s="240"/>
      <c r="G1" s="240"/>
      <c r="H1" s="240"/>
      <c r="I1" s="240"/>
      <c r="J1" s="240"/>
      <c r="K1" s="240"/>
    </row>
    <row r="2" spans="1:12" ht="15.75" x14ac:dyDescent="0.25">
      <c r="D2" s="7"/>
      <c r="I2" s="8" t="s">
        <v>0</v>
      </c>
      <c r="J2" s="9" t="s">
        <v>1</v>
      </c>
      <c r="K2" s="10" t="s">
        <v>2</v>
      </c>
    </row>
    <row r="3" spans="1:12" ht="15.75" x14ac:dyDescent="0.25">
      <c r="D3" s="7" t="s">
        <v>93</v>
      </c>
      <c r="E3" s="3"/>
      <c r="F3" s="3"/>
      <c r="G3" s="220"/>
      <c r="I3" s="12" t="s">
        <v>4</v>
      </c>
      <c r="J3" s="13">
        <f>K42</f>
        <v>0</v>
      </c>
      <c r="K3" s="91">
        <f>K43</f>
        <v>0</v>
      </c>
    </row>
    <row r="4" spans="1:12" ht="16.5" thickBot="1" x14ac:dyDescent="0.3">
      <c r="D4" s="7"/>
      <c r="I4" s="14" t="s">
        <v>5</v>
      </c>
      <c r="J4" s="15">
        <f>K82</f>
        <v>0</v>
      </c>
      <c r="K4" s="145">
        <f>K83</f>
        <v>0</v>
      </c>
    </row>
    <row r="5" spans="1:12" ht="16.5" thickBot="1" x14ac:dyDescent="0.3">
      <c r="B5" s="72"/>
      <c r="C5" s="17"/>
      <c r="E5" s="87"/>
      <c r="F5" s="112"/>
      <c r="G5" s="112"/>
      <c r="I5" s="18" t="s">
        <v>6</v>
      </c>
      <c r="J5" s="171">
        <f>SUM(J3:J4)</f>
        <v>0</v>
      </c>
      <c r="K5" s="172">
        <f>IF(J5&gt;80,1,J5/80)</f>
        <v>0</v>
      </c>
    </row>
    <row r="6" spans="1:12" x14ac:dyDescent="0.25">
      <c r="B6" s="72"/>
      <c r="C6" s="17"/>
      <c r="D6" s="270" t="s">
        <v>96</v>
      </c>
      <c r="E6" s="270"/>
      <c r="F6" s="270"/>
      <c r="G6" s="270"/>
    </row>
    <row r="7" spans="1:12" x14ac:dyDescent="0.25">
      <c r="B7" s="177" t="s">
        <v>94</v>
      </c>
      <c r="C7" s="177"/>
      <c r="D7" s="43"/>
      <c r="E7" s="270" t="s">
        <v>97</v>
      </c>
      <c r="F7" s="270"/>
      <c r="G7" s="270"/>
      <c r="H7" s="270"/>
    </row>
    <row r="8" spans="1:12" ht="9" customHeight="1" x14ac:dyDescent="0.25">
      <c r="A8" s="21"/>
      <c r="B8" s="22"/>
      <c r="C8" s="22"/>
      <c r="D8" s="23"/>
      <c r="E8" s="21"/>
      <c r="F8" s="21"/>
      <c r="G8" s="21"/>
      <c r="H8" s="21"/>
      <c r="I8" s="21"/>
      <c r="J8" s="21"/>
      <c r="K8" s="21"/>
      <c r="L8" s="21"/>
    </row>
    <row r="9" spans="1:12" ht="18.75" x14ac:dyDescent="0.3">
      <c r="A9" s="21"/>
      <c r="B9" s="24" t="s">
        <v>4</v>
      </c>
      <c r="C9" s="24"/>
      <c r="D9" s="3"/>
      <c r="L9" s="21"/>
    </row>
    <row r="10" spans="1:12" ht="15.75" thickBot="1" x14ac:dyDescent="0.3">
      <c r="A10" s="21"/>
      <c r="D10" s="7"/>
      <c r="E10" s="101"/>
      <c r="F10" s="105"/>
      <c r="G10" s="105"/>
      <c r="L10" s="21"/>
    </row>
    <row r="11" spans="1:12" ht="15.75" thickBot="1" x14ac:dyDescent="0.3">
      <c r="A11" s="21"/>
      <c r="B11" s="25" t="s">
        <v>7</v>
      </c>
      <c r="C11" s="25" t="s">
        <v>8</v>
      </c>
      <c r="D11" s="25" t="s">
        <v>98</v>
      </c>
      <c r="E11" s="25" t="s">
        <v>10</v>
      </c>
      <c r="F11" s="25" t="s">
        <v>11</v>
      </c>
      <c r="G11" s="25" t="s">
        <v>11</v>
      </c>
      <c r="H11" s="25" t="s">
        <v>12</v>
      </c>
      <c r="I11" s="25" t="s">
        <v>13</v>
      </c>
      <c r="J11" s="25" t="s">
        <v>14</v>
      </c>
      <c r="K11" s="25" t="s">
        <v>1</v>
      </c>
      <c r="L11" s="21"/>
    </row>
    <row r="12" spans="1:12" ht="15.75" thickBot="1" x14ac:dyDescent="0.3">
      <c r="A12" s="21"/>
      <c r="B12" s="58"/>
      <c r="C12" s="59"/>
      <c r="D12" s="28"/>
      <c r="E12" s="27"/>
      <c r="F12" s="225" t="s">
        <v>91</v>
      </c>
      <c r="G12" s="187" t="s">
        <v>92</v>
      </c>
      <c r="H12" s="61">
        <f>D34</f>
        <v>0.9</v>
      </c>
      <c r="I12" s="61" t="s">
        <v>15</v>
      </c>
      <c r="J12" s="61" t="s">
        <v>29</v>
      </c>
      <c r="K12" s="48"/>
      <c r="L12" s="21"/>
    </row>
    <row r="13" spans="1:12" x14ac:dyDescent="0.25">
      <c r="A13" s="21"/>
      <c r="B13" s="134">
        <v>1</v>
      </c>
      <c r="C13" s="174" t="b">
        <v>0</v>
      </c>
      <c r="D13" s="1" t="s">
        <v>87</v>
      </c>
      <c r="E13" s="137"/>
      <c r="F13" s="138"/>
      <c r="G13" s="221">
        <f>IF(F13=0,F14+F15+F16,F13)</f>
        <v>0</v>
      </c>
      <c r="H13" s="179">
        <f>IF(C13,E13*$H$12,0)</f>
        <v>0</v>
      </c>
      <c r="I13" s="108">
        <f>E13*1.2</f>
        <v>0</v>
      </c>
      <c r="J13" s="32">
        <f>E13*F13*0.04</f>
        <v>0</v>
      </c>
      <c r="K13" s="31">
        <f>SUM(H13+I13+J13)</f>
        <v>0</v>
      </c>
      <c r="L13" s="21"/>
    </row>
    <row r="14" spans="1:12" x14ac:dyDescent="0.25">
      <c r="A14" s="21"/>
      <c r="B14" s="135"/>
      <c r="C14" s="174" t="b">
        <v>0</v>
      </c>
      <c r="D14" s="3" t="s">
        <v>88</v>
      </c>
      <c r="E14" s="139"/>
      <c r="F14" s="140"/>
      <c r="G14" s="221"/>
      <c r="H14" s="179">
        <f t="shared" ref="H14:H32" si="0">IF(C14,E14*$H$12,0)</f>
        <v>0</v>
      </c>
      <c r="I14" s="108">
        <f t="shared" ref="I14:I32" si="1">E14*1.2</f>
        <v>0</v>
      </c>
      <c r="J14" s="32">
        <f t="shared" ref="J14:J32" si="2">E14*F14*0.04</f>
        <v>0</v>
      </c>
      <c r="K14" s="33">
        <f>SUM(H14+I14+J14)</f>
        <v>0</v>
      </c>
      <c r="L14" s="21"/>
    </row>
    <row r="15" spans="1:12" x14ac:dyDescent="0.25">
      <c r="A15" s="21"/>
      <c r="B15" s="135"/>
      <c r="C15" s="174" t="b">
        <v>0</v>
      </c>
      <c r="D15" s="3" t="s">
        <v>89</v>
      </c>
      <c r="E15" s="139"/>
      <c r="F15" s="140"/>
      <c r="G15" s="221"/>
      <c r="H15" s="179">
        <f t="shared" si="0"/>
        <v>0</v>
      </c>
      <c r="I15" s="108">
        <f t="shared" si="1"/>
        <v>0</v>
      </c>
      <c r="J15" s="32">
        <f t="shared" si="2"/>
        <v>0</v>
      </c>
      <c r="K15" s="33">
        <f t="shared" ref="K15:K32" si="3">SUM(H15+I15+J15)</f>
        <v>0</v>
      </c>
      <c r="L15" s="21"/>
    </row>
    <row r="16" spans="1:12" x14ac:dyDescent="0.25">
      <c r="A16" s="21"/>
      <c r="B16" s="135"/>
      <c r="C16" s="174" t="b">
        <v>0</v>
      </c>
      <c r="D16" s="3" t="s">
        <v>90</v>
      </c>
      <c r="E16" s="139"/>
      <c r="F16" s="140"/>
      <c r="G16" s="221"/>
      <c r="H16" s="179">
        <f t="shared" si="0"/>
        <v>0</v>
      </c>
      <c r="I16" s="108">
        <f t="shared" si="1"/>
        <v>0</v>
      </c>
      <c r="J16" s="32">
        <f t="shared" si="2"/>
        <v>0</v>
      </c>
      <c r="K16" s="33">
        <f t="shared" si="3"/>
        <v>0</v>
      </c>
      <c r="L16" s="21"/>
    </row>
    <row r="17" spans="1:12" x14ac:dyDescent="0.25">
      <c r="A17" s="21"/>
      <c r="B17" s="135"/>
      <c r="C17" s="174" t="b">
        <v>0</v>
      </c>
      <c r="D17" s="3" t="s">
        <v>87</v>
      </c>
      <c r="E17" s="139"/>
      <c r="F17" s="140"/>
      <c r="G17" s="221">
        <f>IF(F17=0,F18+F19+F20,F17)</f>
        <v>0</v>
      </c>
      <c r="H17" s="179">
        <f t="shared" si="0"/>
        <v>0</v>
      </c>
      <c r="I17" s="108">
        <f t="shared" si="1"/>
        <v>0</v>
      </c>
      <c r="J17" s="32">
        <f t="shared" si="2"/>
        <v>0</v>
      </c>
      <c r="K17" s="33">
        <f t="shared" si="3"/>
        <v>0</v>
      </c>
      <c r="L17" s="21"/>
    </row>
    <row r="18" spans="1:12" x14ac:dyDescent="0.25">
      <c r="A18" s="21"/>
      <c r="B18" s="135">
        <f>IF(ISBLANK($D18),0,IF(COUNTIF($D$13:$D17,D18)&gt;=1,0,1))</f>
        <v>0</v>
      </c>
      <c r="C18" s="174" t="b">
        <v>0</v>
      </c>
      <c r="D18" s="3" t="s">
        <v>88</v>
      </c>
      <c r="E18" s="139"/>
      <c r="F18" s="140"/>
      <c r="G18" s="222"/>
      <c r="H18" s="179">
        <f t="shared" si="0"/>
        <v>0</v>
      </c>
      <c r="I18" s="108">
        <f t="shared" si="1"/>
        <v>0</v>
      </c>
      <c r="J18" s="32">
        <f t="shared" si="2"/>
        <v>0</v>
      </c>
      <c r="K18" s="33">
        <f t="shared" si="3"/>
        <v>0</v>
      </c>
      <c r="L18" s="21"/>
    </row>
    <row r="19" spans="1:12" x14ac:dyDescent="0.25">
      <c r="A19" s="21"/>
      <c r="B19" s="135">
        <f>IF(ISBLANK($D19),0,IF(COUNTIF($D$13:$D18,D19)&gt;=1,0,1))</f>
        <v>0</v>
      </c>
      <c r="C19" s="174" t="b">
        <v>0</v>
      </c>
      <c r="D19" s="3" t="s">
        <v>89</v>
      </c>
      <c r="E19" s="139"/>
      <c r="F19" s="140"/>
      <c r="G19" s="222"/>
      <c r="H19" s="179">
        <f t="shared" si="0"/>
        <v>0</v>
      </c>
      <c r="I19" s="108">
        <f t="shared" si="1"/>
        <v>0</v>
      </c>
      <c r="J19" s="32">
        <f t="shared" si="2"/>
        <v>0</v>
      </c>
      <c r="K19" s="33">
        <f t="shared" si="3"/>
        <v>0</v>
      </c>
      <c r="L19" s="21"/>
    </row>
    <row r="20" spans="1:12" x14ac:dyDescent="0.25">
      <c r="A20" s="21"/>
      <c r="B20" s="135">
        <f>IF(ISBLANK($D20),0,IF(COUNTIF($D$13:$D19,D20)&gt;=1,0,1))</f>
        <v>0</v>
      </c>
      <c r="C20" s="174" t="b">
        <v>0</v>
      </c>
      <c r="D20" s="3" t="s">
        <v>90</v>
      </c>
      <c r="E20" s="139"/>
      <c r="F20" s="140"/>
      <c r="G20" s="222"/>
      <c r="H20" s="179">
        <f t="shared" si="0"/>
        <v>0</v>
      </c>
      <c r="I20" s="108">
        <f t="shared" si="1"/>
        <v>0</v>
      </c>
      <c r="J20" s="32">
        <f t="shared" si="2"/>
        <v>0</v>
      </c>
      <c r="K20" s="33">
        <f t="shared" si="3"/>
        <v>0</v>
      </c>
      <c r="L20" s="21"/>
    </row>
    <row r="21" spans="1:12" x14ac:dyDescent="0.25">
      <c r="A21" s="21"/>
      <c r="B21" s="135"/>
      <c r="C21" s="174" t="b">
        <v>0</v>
      </c>
      <c r="D21" s="3" t="s">
        <v>87</v>
      </c>
      <c r="E21" s="139"/>
      <c r="F21" s="140"/>
      <c r="G21" s="221">
        <f>IF(F21=0,F22+F23+F24,F21)</f>
        <v>0</v>
      </c>
      <c r="H21" s="179">
        <f t="shared" si="0"/>
        <v>0</v>
      </c>
      <c r="I21" s="108">
        <f t="shared" si="1"/>
        <v>0</v>
      </c>
      <c r="J21" s="32">
        <f t="shared" si="2"/>
        <v>0</v>
      </c>
      <c r="K21" s="33">
        <f t="shared" si="3"/>
        <v>0</v>
      </c>
      <c r="L21" s="21"/>
    </row>
    <row r="22" spans="1:12" x14ac:dyDescent="0.25">
      <c r="A22" s="21"/>
      <c r="B22" s="135">
        <f>IF(ISBLANK($D22),0,IF(COUNTIF($D$13:$D21,D22)&gt;=1,0,1))</f>
        <v>0</v>
      </c>
      <c r="C22" s="174" t="b">
        <v>0</v>
      </c>
      <c r="D22" s="3" t="s">
        <v>88</v>
      </c>
      <c r="E22" s="139"/>
      <c r="F22" s="140"/>
      <c r="G22" s="222"/>
      <c r="H22" s="179">
        <f t="shared" si="0"/>
        <v>0</v>
      </c>
      <c r="I22" s="108">
        <f t="shared" si="1"/>
        <v>0</v>
      </c>
      <c r="J22" s="32">
        <f t="shared" si="2"/>
        <v>0</v>
      </c>
      <c r="K22" s="33">
        <f t="shared" si="3"/>
        <v>0</v>
      </c>
      <c r="L22" s="21"/>
    </row>
    <row r="23" spans="1:12" x14ac:dyDescent="0.25">
      <c r="A23" s="21"/>
      <c r="B23" s="135">
        <f>IF(ISBLANK($D23),0,IF(COUNTIF($D$13:$D22,D23)&gt;=1,0,1))</f>
        <v>0</v>
      </c>
      <c r="C23" s="174" t="b">
        <v>0</v>
      </c>
      <c r="D23" s="3" t="s">
        <v>89</v>
      </c>
      <c r="E23" s="139"/>
      <c r="F23" s="140"/>
      <c r="G23" s="222"/>
      <c r="H23" s="179">
        <f t="shared" si="0"/>
        <v>0</v>
      </c>
      <c r="I23" s="108">
        <f t="shared" si="1"/>
        <v>0</v>
      </c>
      <c r="J23" s="32">
        <f t="shared" si="2"/>
        <v>0</v>
      </c>
      <c r="K23" s="33">
        <f t="shared" si="3"/>
        <v>0</v>
      </c>
      <c r="L23" s="21"/>
    </row>
    <row r="24" spans="1:12" x14ac:dyDescent="0.25">
      <c r="A24" s="21"/>
      <c r="B24" s="135">
        <f>IF(ISBLANK($D24),0,IF(COUNTIF($D$13:$D23,D24)&gt;=1,0,1))</f>
        <v>0</v>
      </c>
      <c r="C24" s="174" t="b">
        <v>0</v>
      </c>
      <c r="D24" s="3" t="s">
        <v>90</v>
      </c>
      <c r="E24" s="139"/>
      <c r="F24" s="140"/>
      <c r="G24" s="222"/>
      <c r="H24" s="179">
        <f t="shared" si="0"/>
        <v>0</v>
      </c>
      <c r="I24" s="108">
        <f t="shared" si="1"/>
        <v>0</v>
      </c>
      <c r="J24" s="32">
        <f t="shared" si="2"/>
        <v>0</v>
      </c>
      <c r="K24" s="33">
        <f t="shared" si="3"/>
        <v>0</v>
      </c>
      <c r="L24" s="21"/>
    </row>
    <row r="25" spans="1:12" x14ac:dyDescent="0.25">
      <c r="A25" s="21"/>
      <c r="B25" s="135">
        <f>IF(ISBLANK($D25),0,IF(COUNTIF($D$13:$D24,D25)&gt;=1,0,1))</f>
        <v>0</v>
      </c>
      <c r="C25" s="174" t="b">
        <v>0</v>
      </c>
      <c r="D25" s="3" t="s">
        <v>87</v>
      </c>
      <c r="E25" s="139"/>
      <c r="F25" s="140"/>
      <c r="G25" s="221">
        <f>IF(F25=0,F26+F27+F28,F25)</f>
        <v>0</v>
      </c>
      <c r="H25" s="179">
        <f t="shared" si="0"/>
        <v>0</v>
      </c>
      <c r="I25" s="108">
        <f t="shared" si="1"/>
        <v>0</v>
      </c>
      <c r="J25" s="32">
        <f t="shared" si="2"/>
        <v>0</v>
      </c>
      <c r="K25" s="33">
        <f t="shared" si="3"/>
        <v>0</v>
      </c>
      <c r="L25" s="21"/>
    </row>
    <row r="26" spans="1:12" x14ac:dyDescent="0.25">
      <c r="A26" s="21"/>
      <c r="B26" s="135">
        <f>IF(ISBLANK($D26),0,IF(COUNTIF($D$13:$D25,D26)&gt;=1,0,1))</f>
        <v>0</v>
      </c>
      <c r="C26" s="174" t="b">
        <v>0</v>
      </c>
      <c r="D26" s="3" t="s">
        <v>88</v>
      </c>
      <c r="E26" s="139"/>
      <c r="F26" s="140"/>
      <c r="G26" s="222"/>
      <c r="H26" s="179">
        <f t="shared" si="0"/>
        <v>0</v>
      </c>
      <c r="I26" s="108">
        <f t="shared" si="1"/>
        <v>0</v>
      </c>
      <c r="J26" s="32">
        <f t="shared" si="2"/>
        <v>0</v>
      </c>
      <c r="K26" s="33">
        <f t="shared" si="3"/>
        <v>0</v>
      </c>
      <c r="L26" s="21"/>
    </row>
    <row r="27" spans="1:12" x14ac:dyDescent="0.25">
      <c r="A27" s="21"/>
      <c r="B27" s="135">
        <f>IF(ISBLANK($D27),0,IF(COUNTIF($D$13:$D26,D27)&gt;=1,0,1))</f>
        <v>0</v>
      </c>
      <c r="C27" s="174" t="b">
        <v>0</v>
      </c>
      <c r="D27" s="3" t="s">
        <v>89</v>
      </c>
      <c r="E27" s="139"/>
      <c r="F27" s="140"/>
      <c r="G27" s="222"/>
      <c r="H27" s="179">
        <f t="shared" si="0"/>
        <v>0</v>
      </c>
      <c r="I27" s="108">
        <f t="shared" si="1"/>
        <v>0</v>
      </c>
      <c r="J27" s="32">
        <f t="shared" si="2"/>
        <v>0</v>
      </c>
      <c r="K27" s="33">
        <f t="shared" si="3"/>
        <v>0</v>
      </c>
      <c r="L27" s="21"/>
    </row>
    <row r="28" spans="1:12" x14ac:dyDescent="0.25">
      <c r="A28" s="21"/>
      <c r="B28" s="135">
        <f>IF(ISBLANK($D28),0,IF(COUNTIF($D$13:$D27,D28)&gt;=1,0,1))</f>
        <v>0</v>
      </c>
      <c r="C28" s="174" t="b">
        <v>0</v>
      </c>
      <c r="D28" s="3" t="s">
        <v>90</v>
      </c>
      <c r="E28" s="139"/>
      <c r="F28" s="140"/>
      <c r="G28" s="222"/>
      <c r="H28" s="179">
        <f t="shared" si="0"/>
        <v>0</v>
      </c>
      <c r="I28" s="108">
        <f t="shared" si="1"/>
        <v>0</v>
      </c>
      <c r="J28" s="32">
        <f t="shared" si="2"/>
        <v>0</v>
      </c>
      <c r="K28" s="33">
        <f t="shared" si="3"/>
        <v>0</v>
      </c>
      <c r="L28" s="21"/>
    </row>
    <row r="29" spans="1:12" x14ac:dyDescent="0.25">
      <c r="A29" s="21"/>
      <c r="B29" s="135">
        <f>IF(ISBLANK($D29),0,IF(COUNTIF($D$13:$D28,D29)&gt;=1,0,1))</f>
        <v>0</v>
      </c>
      <c r="C29" s="174" t="b">
        <v>0</v>
      </c>
      <c r="D29" s="3" t="s">
        <v>87</v>
      </c>
      <c r="E29" s="139"/>
      <c r="F29" s="140"/>
      <c r="G29" s="221">
        <f>IF(F29=0,F30+F31+F32,F29)</f>
        <v>0</v>
      </c>
      <c r="H29" s="179">
        <f t="shared" si="0"/>
        <v>0</v>
      </c>
      <c r="I29" s="108">
        <f t="shared" si="1"/>
        <v>0</v>
      </c>
      <c r="J29" s="32">
        <f t="shared" si="2"/>
        <v>0</v>
      </c>
      <c r="K29" s="33">
        <f t="shared" si="3"/>
        <v>0</v>
      </c>
      <c r="L29" s="21"/>
    </row>
    <row r="30" spans="1:12" x14ac:dyDescent="0.25">
      <c r="A30" s="21"/>
      <c r="B30" s="135">
        <f>IF(ISBLANK($D30),0,IF(COUNTIF($D$13:$D29,D30)&gt;=1,0,1))</f>
        <v>0</v>
      </c>
      <c r="C30" s="174" t="b">
        <v>0</v>
      </c>
      <c r="D30" s="3" t="s">
        <v>88</v>
      </c>
      <c r="E30" s="139"/>
      <c r="F30" s="140"/>
      <c r="G30" s="222"/>
      <c r="H30" s="179">
        <f t="shared" si="0"/>
        <v>0</v>
      </c>
      <c r="I30" s="108">
        <f t="shared" si="1"/>
        <v>0</v>
      </c>
      <c r="J30" s="32">
        <f t="shared" si="2"/>
        <v>0</v>
      </c>
      <c r="K30" s="33">
        <f t="shared" si="3"/>
        <v>0</v>
      </c>
      <c r="L30" s="21"/>
    </row>
    <row r="31" spans="1:12" x14ac:dyDescent="0.25">
      <c r="A31" s="21"/>
      <c r="B31" s="135">
        <f>IF(ISBLANK($D31),0,IF(COUNTIF($D$13:$D30,D31)&gt;=1,0,1))</f>
        <v>0</v>
      </c>
      <c r="C31" s="174" t="b">
        <v>0</v>
      </c>
      <c r="D31" s="3" t="s">
        <v>89</v>
      </c>
      <c r="E31" s="139"/>
      <c r="F31" s="140"/>
      <c r="G31" s="222"/>
      <c r="H31" s="179">
        <f t="shared" si="0"/>
        <v>0</v>
      </c>
      <c r="I31" s="108">
        <f t="shared" si="1"/>
        <v>0</v>
      </c>
      <c r="J31" s="32">
        <f t="shared" si="2"/>
        <v>0</v>
      </c>
      <c r="K31" s="33">
        <f t="shared" si="3"/>
        <v>0</v>
      </c>
      <c r="L31" s="21"/>
    </row>
    <row r="32" spans="1:12" ht="15.75" thickBot="1" x14ac:dyDescent="0.3">
      <c r="A32" s="21"/>
      <c r="B32" s="135">
        <f>IF(ISBLANK($D32),0,IF(COUNTIF($D$13:$D31,D32)&gt;=1,0,1))</f>
        <v>0</v>
      </c>
      <c r="C32" s="175" t="b">
        <v>0</v>
      </c>
      <c r="D32" s="5" t="s">
        <v>90</v>
      </c>
      <c r="E32" s="141"/>
      <c r="F32" s="140"/>
      <c r="G32" s="223"/>
      <c r="H32" s="34">
        <f t="shared" si="0"/>
        <v>0</v>
      </c>
      <c r="I32" s="109">
        <f t="shared" si="1"/>
        <v>0</v>
      </c>
      <c r="J32" s="35">
        <f t="shared" si="2"/>
        <v>0</v>
      </c>
      <c r="K32" s="36">
        <f t="shared" si="3"/>
        <v>0</v>
      </c>
      <c r="L32" s="21"/>
    </row>
    <row r="33" spans="1:12" ht="15.75" thickBot="1" x14ac:dyDescent="0.3">
      <c r="A33" s="21"/>
      <c r="B33" s="256" t="s">
        <v>17</v>
      </c>
      <c r="C33" s="266"/>
      <c r="D33" s="82">
        <f>IF(E6=TRUE,#REF!,SUM(IF(B13,1,0),IF(B14,1,0),IF(B15,1,0),IF(B16,1,0),IF(B17,1,0),IF(B18,1,0),IF(B19,1,0),IF(B20,1,0),IF(B21,1,0),IF(B22,1,0),IF(B23,1,0),IF(B24,1,0),IF(B25,1,0),IF(B26,1,0),IF(B27,1,0),IF(B28,1,0),IF(B29,1,0),IF(B30,1,0),IF(B31,1,0),IF(B32,1,0)))</f>
        <v>1</v>
      </c>
      <c r="E33" s="92">
        <f t="shared" ref="E33:J33" si="4">SUM(E13:E32)</f>
        <v>0</v>
      </c>
      <c r="F33" s="104"/>
      <c r="G33" s="92">
        <f>SUM(G13:G32)</f>
        <v>0</v>
      </c>
      <c r="H33" s="39">
        <f t="shared" si="4"/>
        <v>0</v>
      </c>
      <c r="I33" s="40">
        <f t="shared" si="4"/>
        <v>0</v>
      </c>
      <c r="J33" s="40">
        <f t="shared" si="4"/>
        <v>0</v>
      </c>
      <c r="K33" s="41">
        <f t="shared" ref="K33" si="5">SUM(H33:J33)</f>
        <v>0</v>
      </c>
      <c r="L33" s="21"/>
    </row>
    <row r="34" spans="1:12" ht="15.75" thickBot="1" x14ac:dyDescent="0.3">
      <c r="A34" s="21"/>
      <c r="B34" s="258" t="s">
        <v>18</v>
      </c>
      <c r="C34" s="259"/>
      <c r="D34" s="42">
        <f>IF(D33=1,0.9,IF(D33=2,0.9,IF(D33=3,1.1,IF(D33&gt;=4,1.75,0))))</f>
        <v>0.9</v>
      </c>
      <c r="E34" s="7"/>
      <c r="F34" s="7"/>
      <c r="G34" s="7"/>
      <c r="H34" s="44"/>
      <c r="I34" s="44"/>
      <c r="K34" s="45"/>
      <c r="L34" s="21"/>
    </row>
    <row r="35" spans="1:12" ht="15.75" thickBot="1" x14ac:dyDescent="0.3">
      <c r="A35" s="21"/>
      <c r="B35" s="224"/>
      <c r="C35" s="224"/>
      <c r="D35" s="203" t="s">
        <v>28</v>
      </c>
      <c r="E35" s="203"/>
      <c r="F35" s="203"/>
      <c r="L35" s="21"/>
    </row>
    <row r="36" spans="1:12" ht="15.75" thickBot="1" x14ac:dyDescent="0.3">
      <c r="A36" s="21"/>
      <c r="B36" s="229" t="s">
        <v>34</v>
      </c>
      <c r="C36" s="230"/>
      <c r="D36" s="229" t="s">
        <v>35</v>
      </c>
      <c r="E36" s="230"/>
      <c r="F36" s="25" t="s">
        <v>36</v>
      </c>
      <c r="G36" s="7"/>
      <c r="H36" s="46" t="s">
        <v>14</v>
      </c>
      <c r="I36" s="47"/>
      <c r="J36" s="149">
        <f>J33/0.04</f>
        <v>0</v>
      </c>
      <c r="K36" s="150"/>
      <c r="L36" s="21"/>
    </row>
    <row r="37" spans="1:12" x14ac:dyDescent="0.25">
      <c r="A37" s="21"/>
      <c r="B37" s="207"/>
      <c r="C37" s="208"/>
      <c r="D37" s="202"/>
      <c r="E37" s="205"/>
      <c r="F37" s="146"/>
      <c r="G37" s="188"/>
      <c r="H37" s="85" t="s">
        <v>30</v>
      </c>
      <c r="I37" s="86"/>
      <c r="J37" s="151">
        <f>IF(J36-415 &gt; 0,J36-415,0)</f>
        <v>0</v>
      </c>
      <c r="K37" s="51">
        <f>J37*0.03</f>
        <v>0</v>
      </c>
      <c r="L37" s="21"/>
    </row>
    <row r="38" spans="1:12" x14ac:dyDescent="0.25">
      <c r="A38" s="21"/>
      <c r="B38" s="200"/>
      <c r="C38" s="204"/>
      <c r="D38" s="200"/>
      <c r="E38" s="204"/>
      <c r="F38" s="147"/>
      <c r="G38" s="189"/>
      <c r="H38" s="85" t="s">
        <v>31</v>
      </c>
      <c r="I38" s="86"/>
      <c r="J38" s="151">
        <f>IF(G33&lt;160,0,#REF!-160)</f>
        <v>0</v>
      </c>
      <c r="K38" s="51">
        <f>(J38^2)*0.1</f>
        <v>0</v>
      </c>
      <c r="L38" s="21"/>
    </row>
    <row r="39" spans="1:12" ht="15" customHeight="1" x14ac:dyDescent="0.25">
      <c r="A39" s="21"/>
      <c r="B39" s="200"/>
      <c r="C39" s="204"/>
      <c r="D39" s="200"/>
      <c r="E39" s="204"/>
      <c r="F39" s="147"/>
      <c r="G39" s="3"/>
      <c r="H39" s="85" t="s">
        <v>54</v>
      </c>
      <c r="I39" s="86"/>
      <c r="J39" s="151">
        <f>IF(G33&lt;75,0,G33)</f>
        <v>0</v>
      </c>
      <c r="K39" s="51">
        <f>J39*0.01</f>
        <v>0</v>
      </c>
      <c r="L39" s="21"/>
    </row>
    <row r="40" spans="1:12" x14ac:dyDescent="0.25">
      <c r="A40" s="21"/>
      <c r="B40" s="200"/>
      <c r="C40" s="204"/>
      <c r="D40" s="200"/>
      <c r="E40" s="204"/>
      <c r="F40" s="147"/>
      <c r="G40" s="189"/>
      <c r="H40" s="85" t="s">
        <v>19</v>
      </c>
      <c r="I40" s="86"/>
      <c r="J40" s="152"/>
      <c r="K40" s="51">
        <f>D43+F43/100*40</f>
        <v>0</v>
      </c>
      <c r="L40" s="21"/>
    </row>
    <row r="41" spans="1:12" ht="15" customHeight="1" thickBot="1" x14ac:dyDescent="0.3">
      <c r="A41" s="21"/>
      <c r="B41" s="200"/>
      <c r="C41" s="204"/>
      <c r="D41" s="200"/>
      <c r="E41" s="204"/>
      <c r="F41" s="147"/>
      <c r="G41" s="189"/>
      <c r="H41" s="93"/>
      <c r="I41" s="94"/>
      <c r="J41" s="94"/>
      <c r="K41" s="53"/>
      <c r="L41" s="21"/>
    </row>
    <row r="42" spans="1:12" ht="15" customHeight="1" thickBot="1" x14ac:dyDescent="0.3">
      <c r="A42" s="21"/>
      <c r="B42" s="200"/>
      <c r="C42" s="204"/>
      <c r="D42" s="201"/>
      <c r="E42" s="206"/>
      <c r="F42" s="148"/>
      <c r="G42" s="189"/>
      <c r="H42" s="95" t="s">
        <v>20</v>
      </c>
      <c r="I42" s="96"/>
      <c r="J42" s="96"/>
      <c r="K42" s="54">
        <f>SUM(K37:K41,K33)</f>
        <v>0</v>
      </c>
      <c r="L42" s="21"/>
    </row>
    <row r="43" spans="1:12" ht="16.5" thickBot="1" x14ac:dyDescent="0.3">
      <c r="A43" s="21"/>
      <c r="D43" s="264">
        <f>SUM(D37:D42)+'Stage NEjk'!F25</f>
        <v>0</v>
      </c>
      <c r="E43" s="265"/>
      <c r="F43" s="103">
        <f>SUM(F37:F42)</f>
        <v>0</v>
      </c>
      <c r="G43" s="3"/>
      <c r="H43" s="97" t="s">
        <v>21</v>
      </c>
      <c r="I43" s="98"/>
      <c r="J43" s="98"/>
      <c r="K43" s="89">
        <f>IF(K42&gt;40,1,K42/40)</f>
        <v>0</v>
      </c>
      <c r="L43" s="21"/>
    </row>
    <row r="44" spans="1:12" x14ac:dyDescent="0.25">
      <c r="A44" s="21"/>
      <c r="G44" s="214"/>
      <c r="L44" s="21"/>
    </row>
    <row r="45" spans="1:12" x14ac:dyDescent="0.25">
      <c r="A45" s="21"/>
      <c r="D45" s="7"/>
      <c r="L45" s="21"/>
    </row>
    <row r="46" spans="1:12" x14ac:dyDescent="0.25">
      <c r="A46" s="21"/>
      <c r="B46" s="22"/>
      <c r="C46" s="22"/>
      <c r="D46" s="23"/>
      <c r="E46" s="21"/>
      <c r="F46" s="21"/>
      <c r="G46" s="21"/>
      <c r="H46" s="21"/>
      <c r="I46" s="21"/>
      <c r="J46" s="21"/>
      <c r="K46" s="21"/>
      <c r="L46" s="21"/>
    </row>
    <row r="47" spans="1:12" x14ac:dyDescent="0.25">
      <c r="D47" s="7"/>
    </row>
    <row r="48" spans="1:12" x14ac:dyDescent="0.25">
      <c r="A48" s="55"/>
      <c r="B48" s="56"/>
      <c r="C48" s="56"/>
      <c r="D48" s="57"/>
      <c r="E48" s="55"/>
      <c r="F48" s="55"/>
      <c r="G48" s="55"/>
      <c r="H48" s="55"/>
      <c r="I48" s="55"/>
      <c r="J48" s="55"/>
      <c r="K48" s="55"/>
      <c r="L48" s="55"/>
    </row>
    <row r="49" spans="1:12" ht="18.75" x14ac:dyDescent="0.3">
      <c r="A49" s="55"/>
      <c r="B49" s="24" t="s">
        <v>5</v>
      </c>
      <c r="C49" s="24"/>
      <c r="D49" s="7"/>
      <c r="L49" s="55"/>
    </row>
    <row r="50" spans="1:12" ht="15.75" thickBot="1" x14ac:dyDescent="0.3">
      <c r="A50" s="55"/>
      <c r="D50" s="7"/>
      <c r="E50" s="101"/>
      <c r="F50" s="105"/>
      <c r="G50" s="105"/>
      <c r="L50" s="55"/>
    </row>
    <row r="51" spans="1:12" ht="15.75" thickBot="1" x14ac:dyDescent="0.3">
      <c r="A51" s="55"/>
      <c r="B51" s="25" t="s">
        <v>7</v>
      </c>
      <c r="C51" s="25" t="s">
        <v>8</v>
      </c>
      <c r="D51" s="25" t="s">
        <v>98</v>
      </c>
      <c r="E51" s="25" t="s">
        <v>10</v>
      </c>
      <c r="F51" s="25" t="s">
        <v>11</v>
      </c>
      <c r="G51" s="25" t="s">
        <v>11</v>
      </c>
      <c r="H51" s="25" t="s">
        <v>12</v>
      </c>
      <c r="I51" s="25" t="s">
        <v>13</v>
      </c>
      <c r="J51" s="25" t="s">
        <v>14</v>
      </c>
      <c r="K51" s="25" t="s">
        <v>1</v>
      </c>
      <c r="L51" s="55"/>
    </row>
    <row r="52" spans="1:12" ht="15.75" thickBot="1" x14ac:dyDescent="0.3">
      <c r="A52" s="55"/>
      <c r="B52" s="58"/>
      <c r="C52" s="59"/>
      <c r="D52" s="28"/>
      <c r="E52" s="27"/>
      <c r="F52" s="225" t="s">
        <v>91</v>
      </c>
      <c r="G52" s="187" t="s">
        <v>92</v>
      </c>
      <c r="H52" s="61">
        <f>D74</f>
        <v>0.9</v>
      </c>
      <c r="I52" s="61" t="s">
        <v>15</v>
      </c>
      <c r="J52" s="61" t="s">
        <v>29</v>
      </c>
      <c r="K52" s="48"/>
      <c r="L52" s="55"/>
    </row>
    <row r="53" spans="1:12" x14ac:dyDescent="0.25">
      <c r="A53" s="55"/>
      <c r="B53" s="134">
        <v>1</v>
      </c>
      <c r="C53" s="174" t="b">
        <v>0</v>
      </c>
      <c r="D53" s="1" t="s">
        <v>87</v>
      </c>
      <c r="E53" s="137"/>
      <c r="F53" s="138"/>
      <c r="G53" s="221">
        <f>IF(F53=0,F54+F55+F56,F53)</f>
        <v>0</v>
      </c>
      <c r="H53" s="179">
        <f>IF(C53,E53*$H$12,0)</f>
        <v>0</v>
      </c>
      <c r="I53" s="108">
        <f>E53*1.2</f>
        <v>0</v>
      </c>
      <c r="J53" s="32">
        <f>E53*F53*0.04</f>
        <v>0</v>
      </c>
      <c r="K53" s="31">
        <f>SUM(H53+I53+J53)</f>
        <v>0</v>
      </c>
      <c r="L53" s="55"/>
    </row>
    <row r="54" spans="1:12" x14ac:dyDescent="0.25">
      <c r="A54" s="55"/>
      <c r="B54" s="135"/>
      <c r="C54" s="174" t="b">
        <v>0</v>
      </c>
      <c r="D54" s="3" t="s">
        <v>88</v>
      </c>
      <c r="E54" s="139"/>
      <c r="F54" s="140"/>
      <c r="G54" s="221"/>
      <c r="H54" s="179">
        <f t="shared" ref="H54:H72" si="6">IF(C54,E54*$H$12,0)</f>
        <v>0</v>
      </c>
      <c r="I54" s="108">
        <f t="shared" ref="I54:I72" si="7">E54*1.2</f>
        <v>0</v>
      </c>
      <c r="J54" s="32">
        <f t="shared" ref="J54:J72" si="8">E54*F54*0.04</f>
        <v>0</v>
      </c>
      <c r="K54" s="33">
        <f>SUM(H54+I54+J54)</f>
        <v>0</v>
      </c>
      <c r="L54" s="55"/>
    </row>
    <row r="55" spans="1:12" x14ac:dyDescent="0.25">
      <c r="A55" s="55"/>
      <c r="B55" s="135"/>
      <c r="C55" s="174" t="b">
        <v>0</v>
      </c>
      <c r="D55" s="3" t="s">
        <v>89</v>
      </c>
      <c r="E55" s="139"/>
      <c r="F55" s="140"/>
      <c r="G55" s="221"/>
      <c r="H55" s="179">
        <f t="shared" si="6"/>
        <v>0</v>
      </c>
      <c r="I55" s="108">
        <f t="shared" si="7"/>
        <v>0</v>
      </c>
      <c r="J55" s="32">
        <f t="shared" si="8"/>
        <v>0</v>
      </c>
      <c r="K55" s="33">
        <f t="shared" ref="K55:K72" si="9">SUM(H55+I55+J55)</f>
        <v>0</v>
      </c>
      <c r="L55" s="55"/>
    </row>
    <row r="56" spans="1:12" x14ac:dyDescent="0.25">
      <c r="A56" s="55"/>
      <c r="B56" s="135"/>
      <c r="C56" s="174" t="b">
        <v>0</v>
      </c>
      <c r="D56" s="3" t="s">
        <v>90</v>
      </c>
      <c r="E56" s="139"/>
      <c r="F56" s="140"/>
      <c r="G56" s="221"/>
      <c r="H56" s="179">
        <f t="shared" si="6"/>
        <v>0</v>
      </c>
      <c r="I56" s="108">
        <f t="shared" si="7"/>
        <v>0</v>
      </c>
      <c r="J56" s="32">
        <f t="shared" si="8"/>
        <v>0</v>
      </c>
      <c r="K56" s="33">
        <f t="shared" si="9"/>
        <v>0</v>
      </c>
      <c r="L56" s="55"/>
    </row>
    <row r="57" spans="1:12" x14ac:dyDescent="0.25">
      <c r="A57" s="55"/>
      <c r="B57" s="135"/>
      <c r="C57" s="174" t="b">
        <v>0</v>
      </c>
      <c r="D57" s="3" t="s">
        <v>87</v>
      </c>
      <c r="E57" s="139"/>
      <c r="F57" s="140"/>
      <c r="G57" s="221">
        <f>IF(F57=0,F58+F59+F60,F57)</f>
        <v>0</v>
      </c>
      <c r="H57" s="179">
        <f t="shared" si="6"/>
        <v>0</v>
      </c>
      <c r="I57" s="108">
        <f t="shared" si="7"/>
        <v>0</v>
      </c>
      <c r="J57" s="32">
        <f t="shared" si="8"/>
        <v>0</v>
      </c>
      <c r="K57" s="33">
        <f t="shared" si="9"/>
        <v>0</v>
      </c>
      <c r="L57" s="55"/>
    </row>
    <row r="58" spans="1:12" x14ac:dyDescent="0.25">
      <c r="A58" s="55"/>
      <c r="B58" s="135">
        <f>IF(ISBLANK($D58),0,IF(COUNTIF($D$13:$D57,D58)&gt;=1,0,1))</f>
        <v>0</v>
      </c>
      <c r="C58" s="174" t="b">
        <v>0</v>
      </c>
      <c r="D58" s="3" t="s">
        <v>88</v>
      </c>
      <c r="E58" s="139"/>
      <c r="F58" s="140"/>
      <c r="G58" s="222"/>
      <c r="H58" s="179">
        <f t="shared" si="6"/>
        <v>0</v>
      </c>
      <c r="I58" s="108">
        <f t="shared" si="7"/>
        <v>0</v>
      </c>
      <c r="J58" s="32">
        <f t="shared" si="8"/>
        <v>0</v>
      </c>
      <c r="K58" s="33">
        <f t="shared" si="9"/>
        <v>0</v>
      </c>
      <c r="L58" s="55"/>
    </row>
    <row r="59" spans="1:12" x14ac:dyDescent="0.25">
      <c r="A59" s="55"/>
      <c r="B59" s="135">
        <f>IF(ISBLANK($D59),0,IF(COUNTIF($D$13:$D58,D59)&gt;=1,0,1))</f>
        <v>0</v>
      </c>
      <c r="C59" s="174" t="b">
        <v>0</v>
      </c>
      <c r="D59" s="3" t="s">
        <v>89</v>
      </c>
      <c r="E59" s="139"/>
      <c r="F59" s="140"/>
      <c r="G59" s="222"/>
      <c r="H59" s="179">
        <f t="shared" si="6"/>
        <v>0</v>
      </c>
      <c r="I59" s="108">
        <f t="shared" si="7"/>
        <v>0</v>
      </c>
      <c r="J59" s="32">
        <f t="shared" si="8"/>
        <v>0</v>
      </c>
      <c r="K59" s="33">
        <f t="shared" si="9"/>
        <v>0</v>
      </c>
      <c r="L59" s="55"/>
    </row>
    <row r="60" spans="1:12" x14ac:dyDescent="0.25">
      <c r="A60" s="55"/>
      <c r="B60" s="135">
        <f>IF(ISBLANK($D60),0,IF(COUNTIF($D$13:$D59,D60)&gt;=1,0,1))</f>
        <v>0</v>
      </c>
      <c r="C60" s="174" t="b">
        <v>0</v>
      </c>
      <c r="D60" s="3" t="s">
        <v>90</v>
      </c>
      <c r="E60" s="139"/>
      <c r="F60" s="140"/>
      <c r="G60" s="222"/>
      <c r="H60" s="179">
        <f t="shared" si="6"/>
        <v>0</v>
      </c>
      <c r="I60" s="108">
        <f t="shared" si="7"/>
        <v>0</v>
      </c>
      <c r="J60" s="32">
        <f t="shared" si="8"/>
        <v>0</v>
      </c>
      <c r="K60" s="33">
        <f t="shared" si="9"/>
        <v>0</v>
      </c>
      <c r="L60" s="55"/>
    </row>
    <row r="61" spans="1:12" x14ac:dyDescent="0.25">
      <c r="A61" s="55"/>
      <c r="B61" s="135"/>
      <c r="C61" s="174" t="b">
        <v>0</v>
      </c>
      <c r="D61" s="3" t="s">
        <v>87</v>
      </c>
      <c r="E61" s="139"/>
      <c r="F61" s="140"/>
      <c r="G61" s="221">
        <f>IF(F61=0,F62+F63+F64,F61)</f>
        <v>0</v>
      </c>
      <c r="H61" s="179">
        <f t="shared" si="6"/>
        <v>0</v>
      </c>
      <c r="I61" s="108">
        <f t="shared" si="7"/>
        <v>0</v>
      </c>
      <c r="J61" s="32">
        <f t="shared" si="8"/>
        <v>0</v>
      </c>
      <c r="K61" s="33">
        <f t="shared" si="9"/>
        <v>0</v>
      </c>
      <c r="L61" s="55"/>
    </row>
    <row r="62" spans="1:12" x14ac:dyDescent="0.25">
      <c r="A62" s="55"/>
      <c r="B62" s="135">
        <f>IF(ISBLANK($D62),0,IF(COUNTIF($D$13:$D61,D62)&gt;=1,0,1))</f>
        <v>0</v>
      </c>
      <c r="C62" s="174" t="b">
        <v>0</v>
      </c>
      <c r="D62" s="3" t="s">
        <v>88</v>
      </c>
      <c r="E62" s="139"/>
      <c r="F62" s="140"/>
      <c r="G62" s="222"/>
      <c r="H62" s="179">
        <f t="shared" si="6"/>
        <v>0</v>
      </c>
      <c r="I62" s="108">
        <f t="shared" si="7"/>
        <v>0</v>
      </c>
      <c r="J62" s="32">
        <f t="shared" si="8"/>
        <v>0</v>
      </c>
      <c r="K62" s="33">
        <f t="shared" si="9"/>
        <v>0</v>
      </c>
      <c r="L62" s="55"/>
    </row>
    <row r="63" spans="1:12" x14ac:dyDescent="0.25">
      <c r="A63" s="55"/>
      <c r="B63" s="135">
        <f>IF(ISBLANK($D63),0,IF(COUNTIF($D$13:$D62,D63)&gt;=1,0,1))</f>
        <v>0</v>
      </c>
      <c r="C63" s="174" t="b">
        <v>0</v>
      </c>
      <c r="D63" s="3" t="s">
        <v>89</v>
      </c>
      <c r="E63" s="139"/>
      <c r="F63" s="140"/>
      <c r="G63" s="222"/>
      <c r="H63" s="179">
        <f t="shared" si="6"/>
        <v>0</v>
      </c>
      <c r="I63" s="108">
        <f t="shared" si="7"/>
        <v>0</v>
      </c>
      <c r="J63" s="32">
        <f t="shared" si="8"/>
        <v>0</v>
      </c>
      <c r="K63" s="33">
        <f t="shared" si="9"/>
        <v>0</v>
      </c>
      <c r="L63" s="55"/>
    </row>
    <row r="64" spans="1:12" x14ac:dyDescent="0.25">
      <c r="A64" s="55"/>
      <c r="B64" s="135">
        <f>IF(ISBLANK($D64),0,IF(COUNTIF($D$13:$D63,D64)&gt;=1,0,1))</f>
        <v>0</v>
      </c>
      <c r="C64" s="174" t="b">
        <v>0</v>
      </c>
      <c r="D64" s="3" t="s">
        <v>90</v>
      </c>
      <c r="E64" s="139"/>
      <c r="F64" s="140"/>
      <c r="G64" s="222"/>
      <c r="H64" s="179">
        <f t="shared" si="6"/>
        <v>0</v>
      </c>
      <c r="I64" s="108">
        <f t="shared" si="7"/>
        <v>0</v>
      </c>
      <c r="J64" s="32">
        <f t="shared" si="8"/>
        <v>0</v>
      </c>
      <c r="K64" s="33">
        <f t="shared" si="9"/>
        <v>0</v>
      </c>
      <c r="L64" s="55"/>
    </row>
    <row r="65" spans="1:12" x14ac:dyDescent="0.25">
      <c r="A65" s="55"/>
      <c r="B65" s="135">
        <f>IF(ISBLANK($D65),0,IF(COUNTIF($D$13:$D64,D65)&gt;=1,0,1))</f>
        <v>0</v>
      </c>
      <c r="C65" s="174" t="b">
        <v>0</v>
      </c>
      <c r="D65" s="3" t="s">
        <v>87</v>
      </c>
      <c r="E65" s="139"/>
      <c r="F65" s="140"/>
      <c r="G65" s="221">
        <f>IF(F65=0,F66+F67+F68,F65)</f>
        <v>0</v>
      </c>
      <c r="H65" s="179">
        <f t="shared" si="6"/>
        <v>0</v>
      </c>
      <c r="I65" s="108">
        <f t="shared" si="7"/>
        <v>0</v>
      </c>
      <c r="J65" s="32">
        <f t="shared" si="8"/>
        <v>0</v>
      </c>
      <c r="K65" s="33">
        <f t="shared" si="9"/>
        <v>0</v>
      </c>
      <c r="L65" s="55"/>
    </row>
    <row r="66" spans="1:12" x14ac:dyDescent="0.25">
      <c r="A66" s="55"/>
      <c r="B66" s="135">
        <f>IF(ISBLANK($D66),0,IF(COUNTIF($D$13:$D65,D66)&gt;=1,0,1))</f>
        <v>0</v>
      </c>
      <c r="C66" s="174" t="b">
        <v>0</v>
      </c>
      <c r="D66" s="3" t="s">
        <v>88</v>
      </c>
      <c r="E66" s="139"/>
      <c r="F66" s="140"/>
      <c r="G66" s="222"/>
      <c r="H66" s="179">
        <f t="shared" si="6"/>
        <v>0</v>
      </c>
      <c r="I66" s="108">
        <f t="shared" si="7"/>
        <v>0</v>
      </c>
      <c r="J66" s="32">
        <f t="shared" si="8"/>
        <v>0</v>
      </c>
      <c r="K66" s="33">
        <f t="shared" si="9"/>
        <v>0</v>
      </c>
      <c r="L66" s="55"/>
    </row>
    <row r="67" spans="1:12" x14ac:dyDescent="0.25">
      <c r="A67" s="55"/>
      <c r="B67" s="135">
        <f>IF(ISBLANK($D67),0,IF(COUNTIF($D$13:$D66,D67)&gt;=1,0,1))</f>
        <v>0</v>
      </c>
      <c r="C67" s="174" t="b">
        <v>0</v>
      </c>
      <c r="D67" s="3" t="s">
        <v>89</v>
      </c>
      <c r="E67" s="139"/>
      <c r="F67" s="140"/>
      <c r="G67" s="222"/>
      <c r="H67" s="179">
        <f t="shared" si="6"/>
        <v>0</v>
      </c>
      <c r="I67" s="108">
        <f t="shared" si="7"/>
        <v>0</v>
      </c>
      <c r="J67" s="32">
        <f t="shared" si="8"/>
        <v>0</v>
      </c>
      <c r="K67" s="33">
        <f t="shared" si="9"/>
        <v>0</v>
      </c>
      <c r="L67" s="55"/>
    </row>
    <row r="68" spans="1:12" x14ac:dyDescent="0.25">
      <c r="A68" s="55"/>
      <c r="B68" s="135">
        <f>IF(ISBLANK($D68),0,IF(COUNTIF($D$13:$D67,D68)&gt;=1,0,1))</f>
        <v>0</v>
      </c>
      <c r="C68" s="174" t="b">
        <v>0</v>
      </c>
      <c r="D68" s="3" t="s">
        <v>90</v>
      </c>
      <c r="E68" s="139"/>
      <c r="F68" s="140"/>
      <c r="G68" s="222"/>
      <c r="H68" s="179">
        <f t="shared" si="6"/>
        <v>0</v>
      </c>
      <c r="I68" s="108">
        <f t="shared" si="7"/>
        <v>0</v>
      </c>
      <c r="J68" s="32">
        <f t="shared" si="8"/>
        <v>0</v>
      </c>
      <c r="K68" s="33">
        <f t="shared" si="9"/>
        <v>0</v>
      </c>
      <c r="L68" s="55"/>
    </row>
    <row r="69" spans="1:12" x14ac:dyDescent="0.25">
      <c r="A69" s="55"/>
      <c r="B69" s="135">
        <f>IF(ISBLANK($D69),0,IF(COUNTIF($D$13:$D68,D69)&gt;=1,0,1))</f>
        <v>0</v>
      </c>
      <c r="C69" s="174" t="b">
        <v>0</v>
      </c>
      <c r="D69" s="3" t="s">
        <v>87</v>
      </c>
      <c r="E69" s="139"/>
      <c r="F69" s="140"/>
      <c r="G69" s="221">
        <f>IF(F69=0,F70+F71+F72,F69)</f>
        <v>0</v>
      </c>
      <c r="H69" s="179">
        <f t="shared" si="6"/>
        <v>0</v>
      </c>
      <c r="I69" s="108">
        <f t="shared" si="7"/>
        <v>0</v>
      </c>
      <c r="J69" s="32">
        <f t="shared" si="8"/>
        <v>0</v>
      </c>
      <c r="K69" s="33">
        <f t="shared" si="9"/>
        <v>0</v>
      </c>
      <c r="L69" s="55"/>
    </row>
    <row r="70" spans="1:12" x14ac:dyDescent="0.25">
      <c r="A70" s="55"/>
      <c r="B70" s="135">
        <f>IF(ISBLANK($D70),0,IF(COUNTIF($D$13:$D69,D70)&gt;=1,0,1))</f>
        <v>0</v>
      </c>
      <c r="C70" s="174" t="b">
        <v>0</v>
      </c>
      <c r="D70" s="3" t="s">
        <v>88</v>
      </c>
      <c r="E70" s="139"/>
      <c r="F70" s="140"/>
      <c r="G70" s="222"/>
      <c r="H70" s="179">
        <f t="shared" si="6"/>
        <v>0</v>
      </c>
      <c r="I70" s="108">
        <f t="shared" si="7"/>
        <v>0</v>
      </c>
      <c r="J70" s="32">
        <f t="shared" si="8"/>
        <v>0</v>
      </c>
      <c r="K70" s="33">
        <f t="shared" si="9"/>
        <v>0</v>
      </c>
      <c r="L70" s="55"/>
    </row>
    <row r="71" spans="1:12" x14ac:dyDescent="0.25">
      <c r="A71" s="55"/>
      <c r="B71" s="135">
        <f>IF(ISBLANK($D71),0,IF(COUNTIF($D$13:$D70,D71)&gt;=1,0,1))</f>
        <v>0</v>
      </c>
      <c r="C71" s="174" t="b">
        <v>0</v>
      </c>
      <c r="D71" s="3" t="s">
        <v>89</v>
      </c>
      <c r="E71" s="139"/>
      <c r="F71" s="140"/>
      <c r="G71" s="222"/>
      <c r="H71" s="179">
        <f t="shared" si="6"/>
        <v>0</v>
      </c>
      <c r="I71" s="108">
        <f t="shared" si="7"/>
        <v>0</v>
      </c>
      <c r="J71" s="32">
        <f t="shared" si="8"/>
        <v>0</v>
      </c>
      <c r="K71" s="33">
        <f t="shared" si="9"/>
        <v>0</v>
      </c>
      <c r="L71" s="55"/>
    </row>
    <row r="72" spans="1:12" ht="15.75" thickBot="1" x14ac:dyDescent="0.3">
      <c r="A72" s="55"/>
      <c r="B72" s="135">
        <f>IF(ISBLANK($D72),0,IF(COUNTIF($D$13:$D71,D72)&gt;=1,0,1))</f>
        <v>0</v>
      </c>
      <c r="C72" s="175" t="b">
        <v>0</v>
      </c>
      <c r="D72" s="5" t="s">
        <v>90</v>
      </c>
      <c r="E72" s="141"/>
      <c r="F72" s="140"/>
      <c r="G72" s="223"/>
      <c r="H72" s="34">
        <f t="shared" si="6"/>
        <v>0</v>
      </c>
      <c r="I72" s="109">
        <f t="shared" si="7"/>
        <v>0</v>
      </c>
      <c r="J72" s="35">
        <f t="shared" si="8"/>
        <v>0</v>
      </c>
      <c r="K72" s="36">
        <f t="shared" si="9"/>
        <v>0</v>
      </c>
      <c r="L72" s="55"/>
    </row>
    <row r="73" spans="1:12" ht="15.75" customHeight="1" thickBot="1" x14ac:dyDescent="0.3">
      <c r="A73" s="55"/>
      <c r="B73" s="256" t="s">
        <v>17</v>
      </c>
      <c r="C73" s="266"/>
      <c r="D73" s="82">
        <f>IF(E46=TRUE,#REF!,SUM(IF(B53,1,0),IF(B54,1,0),IF(B55,1,0),IF(B56,1,0),IF(B57,1,0),IF(B58,1,0),IF(B59,1,0),IF(B60,1,0),IF(B61,1,0),IF(B62,1,0),IF(B63,1,0),IF(B64,1,0),IF(B65,1,0),IF(B66,1,0),IF(B67,1,0),IF(B68,1,0),IF(B69,1,0),IF(B70,1,0),IF(B71,1,0),IF(B72,1,0)))</f>
        <v>1</v>
      </c>
      <c r="E73" s="92">
        <f t="shared" ref="E73" si="10">SUM(E53:E72)</f>
        <v>0</v>
      </c>
      <c r="F73" s="104"/>
      <c r="G73" s="92">
        <f>SUM(G53:G72)</f>
        <v>0</v>
      </c>
      <c r="H73" s="39">
        <f t="shared" ref="H73:J73" si="11">SUM(H53:H72)</f>
        <v>0</v>
      </c>
      <c r="I73" s="40">
        <f t="shared" si="11"/>
        <v>0</v>
      </c>
      <c r="J73" s="40">
        <f t="shared" si="11"/>
        <v>0</v>
      </c>
      <c r="K73" s="41">
        <f t="shared" ref="K73" si="12">SUM(H73:J73)</f>
        <v>0</v>
      </c>
      <c r="L73" s="55"/>
    </row>
    <row r="74" spans="1:12" ht="15.75" thickBot="1" x14ac:dyDescent="0.3">
      <c r="A74" s="55"/>
      <c r="B74" s="258" t="s">
        <v>18</v>
      </c>
      <c r="C74" s="259"/>
      <c r="D74" s="42">
        <f>IF(D73=1,0.9,IF(D73=2,0.9,IF(D73=3,1.1,IF(D73&gt;=4,1.75,0))))</f>
        <v>0.9</v>
      </c>
      <c r="E74" s="7"/>
      <c r="F74" s="7"/>
      <c r="G74" s="7"/>
      <c r="H74" s="44"/>
      <c r="I74" s="44"/>
      <c r="K74" s="45"/>
      <c r="L74" s="55"/>
    </row>
    <row r="75" spans="1:12" ht="15.75" thickBot="1" x14ac:dyDescent="0.3">
      <c r="A75" s="55"/>
      <c r="B75" s="224"/>
      <c r="C75" s="224"/>
      <c r="D75" s="203" t="s">
        <v>28</v>
      </c>
      <c r="E75" s="203"/>
      <c r="F75" s="203"/>
      <c r="L75" s="55"/>
    </row>
    <row r="76" spans="1:12" ht="15.75" thickBot="1" x14ac:dyDescent="0.3">
      <c r="A76" s="55"/>
      <c r="B76" s="229" t="s">
        <v>34</v>
      </c>
      <c r="C76" s="230"/>
      <c r="D76" s="229" t="s">
        <v>35</v>
      </c>
      <c r="E76" s="230"/>
      <c r="F76" s="25" t="s">
        <v>36</v>
      </c>
      <c r="G76" s="7"/>
      <c r="H76" s="46" t="s">
        <v>14</v>
      </c>
      <c r="I76" s="47"/>
      <c r="J76" s="149">
        <f>J73/0.04</f>
        <v>0</v>
      </c>
      <c r="K76" s="150"/>
      <c r="L76" s="55"/>
    </row>
    <row r="77" spans="1:12" x14ac:dyDescent="0.25">
      <c r="A77" s="55"/>
      <c r="B77" s="207"/>
      <c r="C77" s="208"/>
      <c r="D77" s="202"/>
      <c r="E77" s="205"/>
      <c r="F77" s="146"/>
      <c r="G77" s="188"/>
      <c r="H77" s="85" t="s">
        <v>30</v>
      </c>
      <c r="I77" s="86"/>
      <c r="J77" s="151">
        <f>IF(J76-415 &gt; 0,J76-415,0)</f>
        <v>0</v>
      </c>
      <c r="K77" s="51">
        <f>J77*0.03</f>
        <v>0</v>
      </c>
      <c r="L77" s="55"/>
    </row>
    <row r="78" spans="1:12" x14ac:dyDescent="0.25">
      <c r="A78" s="55"/>
      <c r="B78" s="200"/>
      <c r="C78" s="204"/>
      <c r="D78" s="200"/>
      <c r="E78" s="204"/>
      <c r="F78" s="147"/>
      <c r="G78" s="189"/>
      <c r="H78" s="85" t="s">
        <v>31</v>
      </c>
      <c r="I78" s="86"/>
      <c r="J78" s="151">
        <f>IF(G73&lt;160,0,#REF!-160)</f>
        <v>0</v>
      </c>
      <c r="K78" s="51">
        <f>(J78^2)*0.1</f>
        <v>0</v>
      </c>
      <c r="L78" s="55"/>
    </row>
    <row r="79" spans="1:12" ht="15" customHeight="1" x14ac:dyDescent="0.25">
      <c r="A79" s="55"/>
      <c r="B79" s="200"/>
      <c r="C79" s="204"/>
      <c r="D79" s="200"/>
      <c r="E79" s="204"/>
      <c r="F79" s="147"/>
      <c r="G79" s="3"/>
      <c r="H79" s="85" t="s">
        <v>54</v>
      </c>
      <c r="I79" s="86"/>
      <c r="J79" s="151">
        <f>IF(G73&lt;75,0,G73)</f>
        <v>0</v>
      </c>
      <c r="K79" s="51">
        <f>J79*0.01</f>
        <v>0</v>
      </c>
      <c r="L79" s="55"/>
    </row>
    <row r="80" spans="1:12" x14ac:dyDescent="0.25">
      <c r="A80" s="55"/>
      <c r="B80" s="200"/>
      <c r="C80" s="204"/>
      <c r="D80" s="200"/>
      <c r="E80" s="204"/>
      <c r="F80" s="147"/>
      <c r="G80" s="189"/>
      <c r="H80" s="85" t="s">
        <v>19</v>
      </c>
      <c r="I80" s="86"/>
      <c r="J80" s="152"/>
      <c r="K80" s="51">
        <f>D83+F83/100*40</f>
        <v>0</v>
      </c>
      <c r="L80" s="55"/>
    </row>
    <row r="81" spans="1:12" ht="15" customHeight="1" thickBot="1" x14ac:dyDescent="0.3">
      <c r="A81" s="55"/>
      <c r="B81" s="200"/>
      <c r="C81" s="204"/>
      <c r="D81" s="200"/>
      <c r="E81" s="204"/>
      <c r="F81" s="147"/>
      <c r="G81" s="189"/>
      <c r="H81" s="93"/>
      <c r="I81" s="94"/>
      <c r="J81" s="94"/>
      <c r="K81" s="53"/>
      <c r="L81" s="55"/>
    </row>
    <row r="82" spans="1:12" ht="15" customHeight="1" thickBot="1" x14ac:dyDescent="0.3">
      <c r="A82" s="55"/>
      <c r="B82" s="200"/>
      <c r="C82" s="204"/>
      <c r="D82" s="201"/>
      <c r="E82" s="206"/>
      <c r="F82" s="148"/>
      <c r="G82" s="189"/>
      <c r="H82" s="95" t="s">
        <v>22</v>
      </c>
      <c r="I82" s="96"/>
      <c r="J82" s="96"/>
      <c r="K82" s="54">
        <f>SUM(K77:K81,K73)</f>
        <v>0</v>
      </c>
      <c r="L82" s="55"/>
    </row>
    <row r="83" spans="1:12" ht="16.5" thickBot="1" x14ac:dyDescent="0.3">
      <c r="A83" s="55"/>
      <c r="D83" s="264">
        <f>SUM(D77:D82)+'Stage NEjk'!F65</f>
        <v>0</v>
      </c>
      <c r="E83" s="265"/>
      <c r="F83" s="103">
        <f>SUM(F77:F82)</f>
        <v>0</v>
      </c>
      <c r="G83" s="3"/>
      <c r="H83" s="97" t="s">
        <v>23</v>
      </c>
      <c r="I83" s="98"/>
      <c r="J83" s="98"/>
      <c r="K83" s="89">
        <f>IF(K82&gt;40,1,K82/40)</f>
        <v>0</v>
      </c>
      <c r="L83" s="55"/>
    </row>
    <row r="84" spans="1:12" x14ac:dyDescent="0.25">
      <c r="A84" s="55"/>
      <c r="D84" s="7"/>
      <c r="L84" s="55"/>
    </row>
    <row r="85" spans="1:12" x14ac:dyDescent="0.25">
      <c r="A85" s="55"/>
      <c r="B85" s="56"/>
      <c r="C85" s="56"/>
      <c r="D85" s="57"/>
      <c r="E85" s="55"/>
      <c r="F85" s="55"/>
      <c r="G85" s="55"/>
      <c r="H85" s="55"/>
      <c r="I85" s="55"/>
      <c r="J85" s="55"/>
      <c r="K85" s="55"/>
      <c r="L85" s="55"/>
    </row>
    <row r="86" spans="1:12" x14ac:dyDescent="0.25">
      <c r="D86" s="7"/>
    </row>
  </sheetData>
  <mergeCells count="13">
    <mergeCell ref="B1:K1"/>
    <mergeCell ref="B33:C33"/>
    <mergeCell ref="B34:C34"/>
    <mergeCell ref="B36:C36"/>
    <mergeCell ref="D36:E36"/>
    <mergeCell ref="D6:G6"/>
    <mergeCell ref="E7:H7"/>
    <mergeCell ref="D83:E83"/>
    <mergeCell ref="D43:E43"/>
    <mergeCell ref="B73:C73"/>
    <mergeCell ref="B74:C74"/>
    <mergeCell ref="B76:C76"/>
    <mergeCell ref="D76:E76"/>
  </mergeCells>
  <conditionalFormatting sqref="B13:B32">
    <cfRule type="cellIs" dxfId="5" priority="6" operator="greaterThan">
      <formula>0</formula>
    </cfRule>
  </conditionalFormatting>
  <conditionalFormatting sqref="B53:B72">
    <cfRule type="cellIs" dxfId="4" priority="1" operator="greaterThan">
      <formula>0</formula>
    </cfRule>
  </conditionalFormatting>
  <conditionalFormatting sqref="E33:J33 E73:J73">
    <cfRule type="cellIs" dxfId="3" priority="9" operator="between">
      <formula>0.01</formula>
      <formula>400</formula>
    </cfRule>
  </conditionalFormatting>
  <conditionalFormatting sqref="H13:K32 H53:K72">
    <cfRule type="cellIs" dxfId="2" priority="3" operator="between">
      <formula>0.01</formula>
      <formula>100</formula>
    </cfRule>
  </conditionalFormatting>
  <conditionalFormatting sqref="K33">
    <cfRule type="cellIs" dxfId="1" priority="10" operator="between">
      <formula>0.01</formula>
      <formula>100</formula>
    </cfRule>
  </conditionalFormatting>
  <conditionalFormatting sqref="K73">
    <cfRule type="cellIs" dxfId="0" priority="2" operator="between">
      <formula>0.01</formula>
      <formula>100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F5FEEE865C048B75A93490EAE016F" ma:contentTypeVersion="14" ma:contentTypeDescription="Crée un document." ma:contentTypeScope="" ma:versionID="0f45a353a8e6fdf199b34d5bf12acabf">
  <xsd:schema xmlns:xsd="http://www.w3.org/2001/XMLSchema" xmlns:xs="http://www.w3.org/2001/XMLSchema" xmlns:p="http://schemas.microsoft.com/office/2006/metadata/properties" xmlns:ns2="deb619bf-a65f-4bc4-ab1e-3b7dd65e8399" xmlns:ns3="917a1381-1d7f-4bea-b0fb-3ca54446c6e7" xmlns:ns4="7e8f7820-92ea-4068-8a4b-8e73a9553ed9" targetNamespace="http://schemas.microsoft.com/office/2006/metadata/properties" ma:root="true" ma:fieldsID="82ba28540f1c886fb6964497764457ce" ns2:_="" ns3:_="" ns4:_="">
    <xsd:import namespace="deb619bf-a65f-4bc4-ab1e-3b7dd65e8399"/>
    <xsd:import namespace="917a1381-1d7f-4bea-b0fb-3ca54446c6e7"/>
    <xsd:import namespace="7e8f7820-92ea-4068-8a4b-8e73a9553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19bf-a65f-4bc4-ab1e-3b7dd65e8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560fdb7e-acc1-44d5-861a-23d65fba73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9e9d220-b4b6-4cca-a44b-e9cafed9f0f9}" ma:internalName="TaxCatchAll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f7820-92ea-4068-8a4b-8e73a9553e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7a1381-1d7f-4bea-b0fb-3ca54446c6e7" xsi:nil="true"/>
    <lcf76f155ced4ddcb4097134ff3c332f xmlns="deb619bf-a65f-4bc4-ab1e-3b7dd65e83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1199E7-5363-417B-A86E-27C3D895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619bf-a65f-4bc4-ab1e-3b7dd65e8399"/>
    <ds:schemaRef ds:uri="917a1381-1d7f-4bea-b0fb-3ca54446c6e7"/>
    <ds:schemaRef ds:uri="7e8f7820-92ea-4068-8a4b-8e73a9553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02242-83F1-47A3-A73A-82B9380DC3D3}">
  <ds:schemaRefs>
    <ds:schemaRef ds:uri="http://schemas.microsoft.com/office/2006/documentManagement/types"/>
    <ds:schemaRef ds:uri="http://purl.org/dc/dcmitype/"/>
    <ds:schemaRef ds:uri="http://www.w3.org/XML/1998/namespace"/>
    <ds:schemaRef ds:uri="7e8f7820-92ea-4068-8a4b-8e73a9553ed9"/>
    <ds:schemaRef ds:uri="deb619bf-a65f-4bc4-ab1e-3b7dd65e839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17a1381-1d7f-4bea-b0fb-3ca54446c6e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E65DDD-6B74-4C87-9C91-B0CAAEE399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 d'emploi</vt:lpstr>
      <vt:lpstr>Exemple</vt:lpstr>
      <vt:lpstr>Calculateur de CI</vt:lpstr>
      <vt:lpstr>Stage NEjk</vt:lpstr>
      <vt:lpstr>Sous-groupes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</dc:creator>
  <cp:keywords/>
  <dc:description/>
  <cp:lastModifiedBy>Payot, Julie</cp:lastModifiedBy>
  <cp:revision/>
  <dcterms:created xsi:type="dcterms:W3CDTF">2014-04-23T16:00:29Z</dcterms:created>
  <dcterms:modified xsi:type="dcterms:W3CDTF">2025-03-12T16:10:49Z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615819-ba40-4aaf-a034-39fd1d37cddf_Enabled">
    <vt:lpwstr>true</vt:lpwstr>
  </property>
  <property fmtid="{D5CDD505-2E9C-101B-9397-08002B2CF9AE}" pid="3" name="MSIP_Label_6b615819-ba40-4aaf-a034-39fd1d37cddf_SetDate">
    <vt:lpwstr>2024-04-22T20:46:29Z</vt:lpwstr>
  </property>
  <property fmtid="{D5CDD505-2E9C-101B-9397-08002B2CF9AE}" pid="4" name="MSIP_Label_6b615819-ba40-4aaf-a034-39fd1d37cddf_Method">
    <vt:lpwstr>Standard</vt:lpwstr>
  </property>
  <property fmtid="{D5CDD505-2E9C-101B-9397-08002B2CF9AE}" pid="5" name="MSIP_Label_6b615819-ba40-4aaf-a034-39fd1d37cddf_Name">
    <vt:lpwstr>defa4170-0d19-0005-0004-bc88714345d2</vt:lpwstr>
  </property>
  <property fmtid="{D5CDD505-2E9C-101B-9397-08002B2CF9AE}" pid="6" name="MSIP_Label_6b615819-ba40-4aaf-a034-39fd1d37cddf_SiteId">
    <vt:lpwstr>f9182dd7-4234-41fb-9e9c-dd20d493b548</vt:lpwstr>
  </property>
  <property fmtid="{D5CDD505-2E9C-101B-9397-08002B2CF9AE}" pid="7" name="MSIP_Label_6b615819-ba40-4aaf-a034-39fd1d37cddf_ActionId">
    <vt:lpwstr>fc8c84f5-9a8a-4055-aaba-24b46f4020b0</vt:lpwstr>
  </property>
  <property fmtid="{D5CDD505-2E9C-101B-9397-08002B2CF9AE}" pid="8" name="MSIP_Label_6b615819-ba40-4aaf-a034-39fd1d37cddf_ContentBits">
    <vt:lpwstr>0</vt:lpwstr>
  </property>
  <property fmtid="{D5CDD505-2E9C-101B-9397-08002B2CF9AE}" pid="9" name="ContentTypeId">
    <vt:lpwstr>0x010100C24F5FEEE865C048B75A93490EAE016F</vt:lpwstr>
  </property>
  <property fmtid="{D5CDD505-2E9C-101B-9397-08002B2CF9AE}" pid="10" name="MediaServiceImageTags">
    <vt:lpwstr/>
  </property>
</Properties>
</file>